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worksheets/sheet1.xml" ContentType="application/vnd.openxmlformats-officedocument.spreadsheetml.worksheet+xml"/>
  <Override PartName="/xl/drawings/drawing6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360" yWindow="855" windowWidth="13140" windowHeight="7410" activeTab="0"/>
  </bookViews>
  <sheets>
    <sheet name="Qo chart" sheetId="25" r:id="rId1"/>
    <sheet name="Heat load" sheetId="26" r:id="rId2"/>
    <sheet name="curvefits" sheetId="27" r:id="rId3"/>
    <sheet name="Sheet1" sheetId="1" r:id="rId4"/>
    <sheet name="Qo history data" sheetId="2" r:id="rId5"/>
  </sheets>
  <definedNames/>
  <calcPr calcId="162913"/>
</workbook>
</file>

<file path=xl/sharedStrings.xml><?xml version="1.0" encoding="utf-8"?>
<sst xmlns="http://schemas.openxmlformats.org/spreadsheetml/2006/main" count="46" uniqueCount="44">
  <si>
    <t xml:space="preserve">Date </t>
  </si>
  <si>
    <t>Time</t>
  </si>
  <si>
    <t>E (MV/m) emitted</t>
  </si>
  <si>
    <t>Eemit_per</t>
  </si>
  <si>
    <t>Emax (MV/m) Ptran</t>
  </si>
  <si>
    <t>Etran_per</t>
  </si>
  <si>
    <t>E (MV/m) Forward</t>
  </si>
  <si>
    <t>EPF_per</t>
  </si>
  <si>
    <t>RF Heat Load (W)</t>
  </si>
  <si>
    <t>Static Heat Load (W)</t>
  </si>
  <si>
    <t>Static dPdt 0 (torr/s)</t>
  </si>
  <si>
    <t>Htr dPdt (torr/s)</t>
  </si>
  <si>
    <t>Static dPdt 1 (torr/s)</t>
  </si>
  <si>
    <t>RF dPdt (torr/s)</t>
  </si>
  <si>
    <t>Static dPdt 2 (torr/s)</t>
  </si>
  <si>
    <t>Initial He Pressure (torr)</t>
  </si>
  <si>
    <t>Final He Pressure (torr)</t>
  </si>
  <si>
    <t>Measurement Interval (s)</t>
  </si>
  <si>
    <t>Heater Voltage Input (V)</t>
  </si>
  <si>
    <t>Actual Heater Power (W)</t>
  </si>
  <si>
    <t>error Qo</t>
  </si>
  <si>
    <t>+ error Qo</t>
  </si>
  <si>
    <t>-error Qo</t>
  </si>
  <si>
    <t>Qo at 2K</t>
  </si>
  <si>
    <t>Eacc</t>
  </si>
  <si>
    <t>std Eacc</t>
  </si>
  <si>
    <t>std Qo</t>
  </si>
  <si>
    <t>temp from pressure (K)</t>
  </si>
  <si>
    <t>Measured Qo</t>
  </si>
  <si>
    <t>Heat Load from Qo Curvefit</t>
  </si>
  <si>
    <t>error from measured</t>
  </si>
  <si>
    <t>Heat load by Curve Fit (W)</t>
  </si>
  <si>
    <t>Qo by Heat Load Curve fit</t>
  </si>
  <si>
    <t>error EPTrans (MV/m)</t>
  </si>
  <si>
    <t>Average Pressure</t>
  </si>
  <si>
    <t>Qo at 2.07K</t>
  </si>
  <si>
    <t>29 Watt Line</t>
  </si>
  <si>
    <t xml:space="preserve"> RF Heat Load  at 2.07K (W)</t>
  </si>
  <si>
    <t xml:space="preserve"> RF Heat Load  at 2.08K (W)</t>
  </si>
  <si>
    <t>Qo at 2.08K</t>
  </si>
  <si>
    <t>Qo Acc (7/11)</t>
  </si>
  <si>
    <t>Qo Com (9/11)</t>
  </si>
  <si>
    <t>Qo VTA (12/10)</t>
  </si>
  <si>
    <t>Qo ReCom (12/13)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</si>
</sst>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h:mm:ss;@"/>
    <numFmt numFmtId="165" formatCode="0.000000"/>
    <numFmt numFmtId="166" formatCode="0.000"/>
    <numFmt numFmtId="167" formatCode="mm/dd/yy;@"/>
  </numFmts>
  <fonts count="40"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000000"/>
      <name val="Arial"/>
      <family val="2"/>
    </font>
    <font>
      <sz val="8.45"/>
      <color rgb="FF000000"/>
      <name val="Arial"/>
      <family val="2"/>
    </font>
    <font>
      <sz val="14"/>
      <color rgb="FF000000"/>
      <name val="Arial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2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30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</borders>
  <cellStyleXfs count="1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" fillId="3" borderId="0" applyNumberFormat="0" applyBorder="0" applyAlignment="0" applyProtection="0"/>
    <xf numFmtId="0" fontId="4" fillId="4" borderId="0" applyNumberFormat="0" applyBorder="0" applyAlignment="0" applyProtection="0"/>
    <xf numFmtId="0" fontId="1" fillId="5" borderId="0" applyNumberFormat="0" applyBorder="0" applyAlignment="0" applyProtection="0"/>
    <xf numFmtId="0" fontId="4" fillId="6" borderId="0" applyNumberFormat="0" applyBorder="0" applyAlignment="0" applyProtection="0"/>
    <xf numFmtId="0" fontId="1" fillId="7" borderId="0" applyNumberFormat="0" applyBorder="0" applyAlignment="0" applyProtection="0"/>
    <xf numFmtId="0" fontId="4" fillId="8" borderId="0" applyNumberFormat="0" applyBorder="0" applyAlignment="0" applyProtection="0"/>
    <xf numFmtId="0" fontId="1" fillId="9" borderId="0" applyNumberFormat="0" applyBorder="0" applyAlignment="0" applyProtection="0"/>
    <xf numFmtId="0" fontId="4" fillId="10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1" fillId="13" borderId="0" applyNumberFormat="0" applyBorder="0" applyAlignment="0" applyProtection="0"/>
    <xf numFmtId="0" fontId="4" fillId="14" borderId="0" applyNumberFormat="0" applyBorder="0" applyAlignment="0" applyProtection="0"/>
    <xf numFmtId="0" fontId="1" fillId="15" borderId="0" applyNumberFormat="0" applyBorder="0" applyAlignment="0" applyProtection="0"/>
    <xf numFmtId="0" fontId="4" fillId="16" borderId="0" applyNumberFormat="0" applyBorder="0" applyAlignment="0" applyProtection="0"/>
    <xf numFmtId="0" fontId="1" fillId="17" borderId="0" applyNumberFormat="0" applyBorder="0" applyAlignment="0" applyProtection="0"/>
    <xf numFmtId="0" fontId="4" fillId="18" borderId="0" applyNumberFormat="0" applyBorder="0" applyAlignment="0" applyProtection="0"/>
    <xf numFmtId="0" fontId="1" fillId="19" borderId="0" applyNumberFormat="0" applyBorder="0" applyAlignment="0" applyProtection="0"/>
    <xf numFmtId="0" fontId="4" fillId="8" borderId="0" applyNumberFormat="0" applyBorder="0" applyAlignment="0" applyProtection="0"/>
    <xf numFmtId="0" fontId="1" fillId="20" borderId="0" applyNumberFormat="0" applyBorder="0" applyAlignment="0" applyProtection="0"/>
    <xf numFmtId="0" fontId="4" fillId="14" borderId="0" applyNumberFormat="0" applyBorder="0" applyAlignment="0" applyProtection="0"/>
    <xf numFmtId="0" fontId="1" fillId="21" borderId="0" applyNumberFormat="0" applyBorder="0" applyAlignment="0" applyProtection="0"/>
    <xf numFmtId="0" fontId="4" fillId="22" borderId="0" applyNumberFormat="0" applyBorder="0" applyAlignment="0" applyProtection="0"/>
    <xf numFmtId="0" fontId="1" fillId="23" borderId="0" applyNumberFormat="0" applyBorder="0" applyAlignment="0" applyProtection="0"/>
    <xf numFmtId="0" fontId="5" fillId="24" borderId="0" applyNumberFormat="0" applyBorder="0" applyAlignment="0" applyProtection="0"/>
    <xf numFmtId="0" fontId="21" fillId="25" borderId="0" applyNumberFormat="0" applyBorder="0" applyAlignment="0" applyProtection="0"/>
    <xf numFmtId="0" fontId="5" fillId="16" borderId="0" applyNumberFormat="0" applyBorder="0" applyAlignment="0" applyProtection="0"/>
    <xf numFmtId="0" fontId="21" fillId="26" borderId="0" applyNumberFormat="0" applyBorder="0" applyAlignment="0" applyProtection="0"/>
    <xf numFmtId="0" fontId="5" fillId="18" borderId="0" applyNumberFormat="0" applyBorder="0" applyAlignment="0" applyProtection="0"/>
    <xf numFmtId="0" fontId="21" fillId="27" borderId="0" applyNumberFormat="0" applyBorder="0" applyAlignment="0" applyProtection="0"/>
    <xf numFmtId="0" fontId="5" fillId="28" borderId="0" applyNumberFormat="0" applyBorder="0" applyAlignment="0" applyProtection="0"/>
    <xf numFmtId="0" fontId="21" fillId="29" borderId="0" applyNumberFormat="0" applyBorder="0" applyAlignment="0" applyProtection="0"/>
    <xf numFmtId="0" fontId="5" fillId="30" borderId="0" applyNumberFormat="0" applyBorder="0" applyAlignment="0" applyProtection="0"/>
    <xf numFmtId="0" fontId="21" fillId="31" borderId="0" applyNumberFormat="0" applyBorder="0" applyAlignment="0" applyProtection="0"/>
    <xf numFmtId="0" fontId="5" fillId="32" borderId="0" applyNumberFormat="0" applyBorder="0" applyAlignment="0" applyProtection="0"/>
    <xf numFmtId="0" fontId="21" fillId="33" borderId="0" applyNumberFormat="0" applyBorder="0" applyAlignment="0" applyProtection="0"/>
    <xf numFmtId="0" fontId="5" fillId="34" borderId="0" applyNumberFormat="0" applyBorder="0" applyAlignment="0" applyProtection="0"/>
    <xf numFmtId="0" fontId="21" fillId="35" borderId="0" applyNumberFormat="0" applyBorder="0" applyAlignment="0" applyProtection="0"/>
    <xf numFmtId="0" fontId="5" fillId="36" borderId="0" applyNumberFormat="0" applyBorder="0" applyAlignment="0" applyProtection="0"/>
    <xf numFmtId="0" fontId="21" fillId="37" borderId="0" applyNumberFormat="0" applyBorder="0" applyAlignment="0" applyProtection="0"/>
    <xf numFmtId="0" fontId="5" fillId="38" borderId="0" applyNumberFormat="0" applyBorder="0" applyAlignment="0" applyProtection="0"/>
    <xf numFmtId="0" fontId="21" fillId="39" borderId="0" applyNumberFormat="0" applyBorder="0" applyAlignment="0" applyProtection="0"/>
    <xf numFmtId="0" fontId="5" fillId="28" borderId="0" applyNumberFormat="0" applyBorder="0" applyAlignment="0" applyProtection="0"/>
    <xf numFmtId="0" fontId="21" fillId="40" borderId="0" applyNumberFormat="0" applyBorder="0" applyAlignment="0" applyProtection="0"/>
    <xf numFmtId="0" fontId="5" fillId="30" borderId="0" applyNumberFormat="0" applyBorder="0" applyAlignment="0" applyProtection="0"/>
    <xf numFmtId="0" fontId="21" fillId="41" borderId="0" applyNumberFormat="0" applyBorder="0" applyAlignment="0" applyProtection="0"/>
    <xf numFmtId="0" fontId="5" fillId="42" borderId="0" applyNumberFormat="0" applyBorder="0" applyAlignment="0" applyProtection="0"/>
    <xf numFmtId="0" fontId="21" fillId="43" borderId="0" applyNumberFormat="0" applyBorder="0" applyAlignment="0" applyProtection="0"/>
    <xf numFmtId="0" fontId="6" fillId="4" borderId="0" applyNumberFormat="0" applyBorder="0" applyAlignment="0" applyProtection="0"/>
    <xf numFmtId="0" fontId="22" fillId="44" borderId="0" applyNumberFormat="0" applyBorder="0" applyAlignment="0" applyProtection="0"/>
    <xf numFmtId="0" fontId="7" fillId="45" borderId="1" applyNumberFormat="0" applyAlignment="0" applyProtection="0"/>
    <xf numFmtId="0" fontId="23" fillId="46" borderId="2" applyNumberFormat="0" applyAlignment="0" applyProtection="0"/>
    <xf numFmtId="0" fontId="8" fillId="47" borderId="3" applyNumberFormat="0" applyAlignment="0" applyProtection="0"/>
    <xf numFmtId="0" fontId="24" fillId="48" borderId="4" applyNumberFormat="0" applyAlignment="0" applyProtection="0"/>
    <xf numFmtId="0" fontId="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26" fillId="49" borderId="0" applyNumberFormat="0" applyBorder="0" applyAlignment="0" applyProtection="0"/>
    <xf numFmtId="0" fontId="11" fillId="0" borderId="5" applyNumberFormat="0" applyFill="0" applyAlignment="0" applyProtection="0"/>
    <xf numFmtId="0" fontId="27" fillId="0" borderId="6" applyNumberFormat="0" applyFill="0" applyAlignment="0" applyProtection="0"/>
    <xf numFmtId="0" fontId="12" fillId="0" borderId="7" applyNumberFormat="0" applyFill="0" applyAlignment="0" applyProtection="0"/>
    <xf numFmtId="0" fontId="28" fillId="0" borderId="8" applyNumberFormat="0" applyFill="0" applyAlignment="0" applyProtection="0"/>
    <xf numFmtId="0" fontId="13" fillId="0" borderId="9" applyNumberFormat="0" applyFill="0" applyAlignment="0" applyProtection="0"/>
    <xf numFmtId="0" fontId="29" fillId="0" borderId="10" applyNumberFormat="0" applyFill="0" applyAlignment="0" applyProtection="0"/>
    <xf numFmtId="0" fontId="1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4" fillId="12" borderId="1" applyNumberFormat="0" applyAlignment="0" applyProtection="0"/>
    <xf numFmtId="0" fontId="30" fillId="50" borderId="2" applyNumberFormat="0" applyAlignment="0" applyProtection="0"/>
    <xf numFmtId="0" fontId="15" fillId="0" borderId="11" applyNumberFormat="0" applyFill="0" applyAlignment="0" applyProtection="0"/>
    <xf numFmtId="0" fontId="31" fillId="0" borderId="12" applyNumberFormat="0" applyFill="0" applyAlignment="0" applyProtection="0"/>
    <xf numFmtId="0" fontId="16" fillId="51" borderId="0" applyNumberFormat="0" applyBorder="0" applyAlignment="0" applyProtection="0"/>
    <xf numFmtId="0" fontId="32" fillId="52" borderId="0" applyNumberFormat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0" fillId="53" borderId="13" applyNumberFormat="0" applyFont="0" applyAlignment="0" applyProtection="0"/>
    <xf numFmtId="0" fontId="4" fillId="53" borderId="13" applyNumberFormat="0" applyFont="0" applyAlignment="0" applyProtection="0"/>
    <xf numFmtId="0" fontId="4" fillId="54" borderId="14" applyNumberFormat="0" applyFont="0" applyAlignment="0" applyProtection="0"/>
    <xf numFmtId="0" fontId="4" fillId="54" borderId="14" applyNumberFormat="0" applyFont="0" applyAlignment="0" applyProtection="0"/>
    <xf numFmtId="0" fontId="17" fillId="45" borderId="15" applyNumberFormat="0" applyAlignment="0" applyProtection="0"/>
    <xf numFmtId="0" fontId="33" fillId="46" borderId="16" applyNumberFormat="0" applyAlignment="0" applyProtection="0"/>
    <xf numFmtId="0" fontId="1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9" fillId="0" borderId="17" applyNumberFormat="0" applyFill="0" applyAlignment="0" applyProtection="0"/>
    <xf numFmtId="0" fontId="35" fillId="0" borderId="18" applyNumberFormat="0" applyFill="0" applyAlignment="0" applyProtection="0"/>
    <xf numFmtId="0" fontId="2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>
      <alignment/>
      <protection/>
    </xf>
    <xf numFmtId="0" fontId="1" fillId="54" borderId="14" applyNumberFormat="0" applyFont="0" applyAlignment="0" applyProtection="0"/>
    <xf numFmtId="0" fontId="1" fillId="3" borderId="0" applyNumberFormat="0" applyBorder="0" applyAlignment="0" applyProtection="0"/>
    <xf numFmtId="0" fontId="1" fillId="15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>
      <alignment/>
      <protection/>
    </xf>
    <xf numFmtId="0" fontId="1" fillId="54" borderId="14" applyNumberFormat="0" applyFont="0" applyAlignment="0" applyProtection="0"/>
    <xf numFmtId="0" fontId="1" fillId="3" borderId="0" applyNumberFormat="0" applyBorder="0" applyAlignment="0" applyProtection="0"/>
    <xf numFmtId="0" fontId="1" fillId="15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>
      <alignment/>
      <protection/>
    </xf>
    <xf numFmtId="0" fontId="1" fillId="54" borderId="14" applyNumberFormat="0" applyFont="0" applyAlignment="0" applyProtection="0"/>
    <xf numFmtId="0" fontId="1" fillId="3" borderId="0" applyNumberFormat="0" applyBorder="0" applyAlignment="0" applyProtection="0"/>
    <xf numFmtId="0" fontId="1" fillId="15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23" borderId="0" applyNumberFormat="0" applyBorder="0" applyAlignment="0" applyProtection="0"/>
  </cellStyleXfs>
  <cellXfs count="26">
    <xf numFmtId="0" fontId="0" fillId="0" borderId="0" xfId="0"/>
    <xf numFmtId="14" fontId="0" fillId="0" borderId="0" xfId="0" applyNumberFormat="1"/>
    <xf numFmtId="11" fontId="0" fillId="0" borderId="0" xfId="0" applyNumberFormat="1"/>
    <xf numFmtId="164" fontId="0" fillId="0" borderId="0" xfId="0" applyNumberFormat="1"/>
    <xf numFmtId="2" fontId="0" fillId="0" borderId="0" xfId="0" applyNumberFormat="1"/>
    <xf numFmtId="166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1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1" fontId="0" fillId="0" borderId="0" xfId="0" applyNumberFormat="1" applyFont="1"/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0" applyNumberFormat="1"/>
    <xf numFmtId="11" fontId="0" fillId="0" borderId="0" xfId="0" applyNumberFormat="1" applyFont="1"/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7" fontId="0" fillId="0" borderId="0" xfId="0" applyNumberFormat="1" applyAlignment="1">
      <alignment horizontal="center"/>
    </xf>
    <xf numFmtId="167" fontId="0" fillId="0" borderId="0" xfId="0" applyNumberFormat="1"/>
    <xf numFmtId="0" fontId="3" fillId="0" borderId="0" xfId="0" applyFont="1"/>
    <xf numFmtId="11" fontId="3" fillId="0" borderId="0" xfId="0" applyNumberFormat="1" applyFont="1"/>
    <xf numFmtId="2" fontId="3" fillId="0" borderId="0" xfId="0" applyNumberFormat="1" applyFont="1"/>
    <xf numFmtId="11" fontId="0" fillId="0" borderId="0" xfId="0" applyNumberFormat="1" applyFont="1" applyAlignment="1">
      <alignment horizontal="center"/>
    </xf>
  </cellXfs>
  <cellStyles count="13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" xfId="20"/>
    <cellStyle name="20% - Accent1 2" xfId="21"/>
    <cellStyle name="20% - Accent2" xfId="22"/>
    <cellStyle name="20% - Accent2 2" xfId="23"/>
    <cellStyle name="20% - Accent3" xfId="24"/>
    <cellStyle name="20% - Accent3 2" xfId="25"/>
    <cellStyle name="20% - Accent4" xfId="26"/>
    <cellStyle name="20% - Accent4 2" xfId="27"/>
    <cellStyle name="20% - Accent5" xfId="28"/>
    <cellStyle name="20% - Accent5 2" xfId="29"/>
    <cellStyle name="20% - Accent6" xfId="30"/>
    <cellStyle name="20% - Accent6 2" xfId="31"/>
    <cellStyle name="40% - Accent1" xfId="32"/>
    <cellStyle name="40% - Accent1 2" xfId="33"/>
    <cellStyle name="40% - Accent2" xfId="34"/>
    <cellStyle name="40% - Accent2 2" xfId="35"/>
    <cellStyle name="40% - Accent3" xfId="36"/>
    <cellStyle name="40% - Accent3 2" xfId="37"/>
    <cellStyle name="40% - Accent4" xfId="38"/>
    <cellStyle name="40% - Accent4 2" xfId="39"/>
    <cellStyle name="40% - Accent5" xfId="40"/>
    <cellStyle name="40% - Accent5 2" xfId="41"/>
    <cellStyle name="40% - Accent6" xfId="42"/>
    <cellStyle name="40% - Accent6 2" xfId="43"/>
    <cellStyle name="60% - Accent1" xfId="44"/>
    <cellStyle name="60% - Accent1 2" xfId="45"/>
    <cellStyle name="60% - Accent2" xfId="46"/>
    <cellStyle name="60% - Accent2 2" xfId="47"/>
    <cellStyle name="60% - Accent3" xfId="48"/>
    <cellStyle name="60% - Accent3 2" xfId="49"/>
    <cellStyle name="60% - Accent4" xfId="50"/>
    <cellStyle name="60% - Accent4 2" xfId="51"/>
    <cellStyle name="60% - Accent5" xfId="52"/>
    <cellStyle name="60% - Accent5 2" xfId="53"/>
    <cellStyle name="60% - Accent6" xfId="54"/>
    <cellStyle name="60% - Accent6 2" xfId="55"/>
    <cellStyle name="Accent1" xfId="56"/>
    <cellStyle name="Accent1 2" xfId="57"/>
    <cellStyle name="Accent2" xfId="58"/>
    <cellStyle name="Accent2 2" xfId="59"/>
    <cellStyle name="Accent3" xfId="60"/>
    <cellStyle name="Accent3 2" xfId="61"/>
    <cellStyle name="Accent4" xfId="62"/>
    <cellStyle name="Accent4 2" xfId="63"/>
    <cellStyle name="Accent5" xfId="64"/>
    <cellStyle name="Accent5 2" xfId="65"/>
    <cellStyle name="Accent6" xfId="66"/>
    <cellStyle name="Accent6 2" xfId="67"/>
    <cellStyle name="Bad" xfId="68"/>
    <cellStyle name="Bad 2" xfId="69"/>
    <cellStyle name="Calculation" xfId="70"/>
    <cellStyle name="Calculation 2" xfId="71"/>
    <cellStyle name="Check Cell" xfId="72"/>
    <cellStyle name="Check Cell 2" xfId="73"/>
    <cellStyle name="Explanatory Text" xfId="74"/>
    <cellStyle name="Explanatory Text 2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Input" xfId="86"/>
    <cellStyle name="Input 2" xfId="87"/>
    <cellStyle name="Linked Cell" xfId="88"/>
    <cellStyle name="Linked Cell 2" xfId="89"/>
    <cellStyle name="Neutral" xfId="90"/>
    <cellStyle name="Neutral 2" xfId="91"/>
    <cellStyle name="Normal 2" xfId="92"/>
    <cellStyle name="Normal 3" xfId="93"/>
    <cellStyle name="Note" xfId="94"/>
    <cellStyle name="Note 2" xfId="95"/>
    <cellStyle name="Note 3" xfId="96"/>
    <cellStyle name="Note 4" xfId="97"/>
    <cellStyle name="Output" xfId="98"/>
    <cellStyle name="Output 2" xfId="99"/>
    <cellStyle name="Title" xfId="100"/>
    <cellStyle name="Title 2" xfId="101"/>
    <cellStyle name="Total" xfId="102"/>
    <cellStyle name="Total 2" xfId="103"/>
    <cellStyle name="Warning Text" xfId="104"/>
    <cellStyle name="Warning Text 2" xfId="105"/>
    <cellStyle name="Normal 4" xfId="106"/>
    <cellStyle name="Note 5" xfId="107"/>
    <cellStyle name="20% - Accent1 3" xfId="108"/>
    <cellStyle name="40% - Accent1 3" xfId="109"/>
    <cellStyle name="20% - Accent2 3" xfId="110"/>
    <cellStyle name="40% - Accent2 3" xfId="111"/>
    <cellStyle name="20% - Accent3 3" xfId="112"/>
    <cellStyle name="40% - Accent3 3" xfId="113"/>
    <cellStyle name="20% - Accent4 3" xfId="114"/>
    <cellStyle name="40% - Accent4 3" xfId="115"/>
    <cellStyle name="20% - Accent5 3" xfId="116"/>
    <cellStyle name="40% - Accent5 3" xfId="117"/>
    <cellStyle name="20% - Accent6 3" xfId="118"/>
    <cellStyle name="40% - Accent6 3" xfId="119"/>
    <cellStyle name="Normal 5" xfId="120"/>
    <cellStyle name="Note 6" xfId="121"/>
    <cellStyle name="20% - Accent1 4" xfId="122"/>
    <cellStyle name="40% - Accent1 4" xfId="123"/>
    <cellStyle name="20% - Accent2 4" xfId="124"/>
    <cellStyle name="40% - Accent2 4" xfId="125"/>
    <cellStyle name="20% - Accent3 4" xfId="126"/>
    <cellStyle name="40% - Accent3 4" xfId="127"/>
    <cellStyle name="20% - Accent4 4" xfId="128"/>
    <cellStyle name="40% - Accent4 4" xfId="129"/>
    <cellStyle name="20% - Accent5 4" xfId="130"/>
    <cellStyle name="40% - Accent5 4" xfId="131"/>
    <cellStyle name="20% - Accent6 4" xfId="132"/>
    <cellStyle name="40% - Accent6 4" xfId="133"/>
    <cellStyle name="Normal 6" xfId="134"/>
    <cellStyle name="Note 7" xfId="135"/>
    <cellStyle name="20% - Accent1 5" xfId="136"/>
    <cellStyle name="40% - Accent1 5" xfId="137"/>
    <cellStyle name="20% - Accent2 5" xfId="138"/>
    <cellStyle name="40% - Accent2 5" xfId="139"/>
    <cellStyle name="20% - Accent3 5" xfId="140"/>
    <cellStyle name="40% - Accent3 5" xfId="141"/>
    <cellStyle name="20% - Accent4 5" xfId="142"/>
    <cellStyle name="40% - Accent4 5" xfId="143"/>
    <cellStyle name="20% - Accent5 5" xfId="144"/>
    <cellStyle name="40% - Accent5 5" xfId="145"/>
    <cellStyle name="20% - Accent6 5" xfId="146"/>
    <cellStyle name="40% - Accent6 5" xfId="1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Qo vs. Eacc QCM-7
Commissioning </a:t>
            </a: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10/7/16</a:t>
            </a:r>
          </a:p>
        </c:rich>
      </c:tx>
      <c:layout/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55"/>
          <c:y val="0.1795"/>
          <c:w val="0.738"/>
          <c:h val="0.714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Measured Qo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errBars>
            <c:errDir val="y"/>
            <c:errBarType val="both"/>
            <c:errValType val="cust"/>
            <c:plus>
              <c:numRef>
                <c:f>Sheet1!$O$2:$O$14</c:f>
                <c:numCache/>
              </c:numRef>
            </c:plus>
            <c:minus>
              <c:numRef>
                <c:f>Sheet1!$P$2:$P$14</c:f>
                <c:numCache/>
              </c:numRef>
            </c:minus>
            <c:noEndCap val="0"/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errBars>
            <c:errDir val="x"/>
            <c:errBarType val="both"/>
            <c:errValType val="cust"/>
            <c:plus>
              <c:numRef>
                <c:f>Sheet1!$F$2:$F$14</c:f>
                <c:numCache/>
              </c:numRef>
            </c:plus>
            <c:minus>
              <c:numRef>
                <c:f>Sheet1!$F$2:$F$14</c:f>
                <c:numCache/>
              </c:numRef>
            </c:minus>
            <c:noEndCap val="0"/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Sheet1!$D$2:$D$14</c:f>
              <c:numCache/>
            </c:numRef>
          </c:xVal>
          <c:yVal>
            <c:numRef>
              <c:f>Sheet1!$M$2:$M$14</c:f>
              <c:numCache/>
            </c:numRef>
          </c:yVal>
          <c:smooth val="0"/>
        </c:ser>
        <c:ser>
          <c:idx val="1"/>
          <c:order val="1"/>
          <c:tx>
            <c:strRef>
              <c:f>Sheet1!$R$1</c:f>
              <c:strCache>
                <c:ptCount val="1"/>
                <c:pt idx="0">
                  <c:v>Qo at 2.07K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  <a:scene3d>
                <a:camera prst="orthographicFront"/>
                <a:lightRig rig="threePt" dir="t"/>
              </a:scene3d>
              <a:sp3d prstMaterial="matte"/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errBars>
            <c:errDir val="y"/>
            <c:errBarType val="both"/>
            <c:errValType val="cust"/>
            <c:plus>
              <c:numRef>
                <c:f>Sheet1!$O$2:$O$14</c:f>
                <c:numCache/>
              </c:numRef>
            </c:plus>
            <c:minus>
              <c:numRef>
                <c:f>Sheet1!$P$2:$P$14</c:f>
                <c:numCache/>
              </c:numRef>
            </c:minus>
            <c:noEndCap val="0"/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errBars>
            <c:errDir val="x"/>
            <c:errBarType val="both"/>
            <c:errValType val="cust"/>
            <c:plus>
              <c:numRef>
                <c:f>Sheet1!$F$2:$F$14</c:f>
                <c:numCache/>
              </c:numRef>
            </c:plus>
            <c:minus>
              <c:numRef>
                <c:f>Sheet1!$F$2:$F$14</c:f>
                <c:numCache/>
              </c:numRef>
            </c:minus>
            <c:noEndCap val="0"/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Sheet1!$D$2:$D$14</c:f>
              <c:numCache/>
            </c:numRef>
          </c:xVal>
          <c:yVal>
            <c:numRef>
              <c:f>Sheet1!$R$2:$R$14</c:f>
              <c:numCache/>
            </c:numRef>
          </c:yVal>
          <c:smooth val="0"/>
        </c:ser>
        <c:axId val="56882653"/>
        <c:axId val="42181830"/>
      </c:scatterChart>
      <c:valAx>
        <c:axId val="56882653"/>
        <c:scaling>
          <c:orientation val="minMax"/>
          <c:max val="17"/>
          <c:min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Eacc (MV/m)</a:t>
                </a:r>
              </a:p>
            </c:rich>
          </c:tx>
          <c:layout>
            <c:manualLayout>
              <c:xMode val="edge"/>
              <c:yMode val="edge"/>
              <c:x val="0.4285"/>
              <c:y val="0.944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crossAx val="42181830"/>
        <c:crosses val="autoZero"/>
        <c:crossBetween val="midCat"/>
        <c:dispUnits/>
        <c:majorUnit val="1"/>
        <c:minorUnit val="0.2"/>
      </c:valAx>
      <c:valAx>
        <c:axId val="42181830"/>
        <c:scaling>
          <c:logBase val="10"/>
          <c:orientation val="minMax"/>
          <c:max val="100000000000"/>
          <c:min val="1000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Qo</a:t>
                </a:r>
              </a:p>
            </c:rich>
          </c:tx>
          <c:layout>
            <c:manualLayout>
              <c:xMode val="edge"/>
              <c:yMode val="edge"/>
              <c:x val="0.01225"/>
              <c:y val="0.518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delete val="0"/>
        <c:numFmt formatCode="0.0E+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688265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575"/>
          <c:y val="0.4845"/>
          <c:w val="0.12975"/>
          <c:h val="0.10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RF Heat Load vs Eacc QCM- 7
Commissioning 10/17/16 </a:t>
            </a:r>
          </a:p>
        </c:rich>
      </c:tx>
      <c:layout/>
      <c:overlay val="1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65"/>
          <c:y val="0.1795"/>
          <c:w val="0.91225"/>
          <c:h val="0.714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 RF Heat Load  at 2.07K (W)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33CCCC"/>
                </a:solidFill>
                <a:prstDash val="solid"/>
              </a:ln>
            </c:spPr>
            <c:trendlineType val="exp"/>
            <c:dispEq val="1"/>
            <c:dispRSqr val="1"/>
            <c:trendlineLbl>
              <c:layout>
                <c:manualLayout>
                  <c:x val="-0.40425"/>
                  <c:y val="0.0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0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</c:spPr>
            </c:trendlineLbl>
          </c:trendline>
          <c:errBars>
            <c:errDir val="y"/>
            <c:errBarType val="both"/>
            <c:errValType val="fixedVal"/>
            <c:val val="0.75"/>
            <c:noEndCap val="0"/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errBars>
            <c:errDir val="x"/>
            <c:errBarType val="both"/>
            <c:errValType val="cust"/>
            <c:plus>
              <c:numRef>
                <c:f>Sheet1!$F$2:$F$10</c:f>
                <c:numCache/>
              </c:numRef>
            </c:plus>
            <c:minus>
              <c:numRef>
                <c:f>Sheet1!$F$2:$F$10</c:f>
                <c:numCache/>
              </c:numRef>
            </c:minus>
            <c:noEndCap val="0"/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Sheet1!$D$2:$D$14</c:f>
              <c:numCache/>
            </c:numRef>
          </c:xVal>
          <c:yVal>
            <c:numRef>
              <c:f>Sheet1!$V$2:$V$14</c:f>
              <c:numCache/>
            </c:numRef>
          </c:yVal>
          <c:smooth val="0"/>
        </c:ser>
        <c:axId val="44092151"/>
        <c:axId val="61285040"/>
      </c:scatterChart>
      <c:valAx>
        <c:axId val="44092151"/>
        <c:scaling>
          <c:orientation val="minMax"/>
          <c:max val="17"/>
          <c:min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Eacc (MV/m)</a:t>
                </a:r>
              </a:p>
            </c:rich>
          </c:tx>
          <c:layout>
            <c:manualLayout>
              <c:xMode val="edge"/>
              <c:yMode val="edge"/>
              <c:x val="0.47725"/>
              <c:y val="0.944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crossAx val="61285040"/>
        <c:crosses val="autoZero"/>
        <c:crossBetween val="midCat"/>
        <c:dispUnits/>
        <c:majorUnit val="1"/>
        <c:minorUnit val="0.2"/>
      </c:valAx>
      <c:valAx>
        <c:axId val="6128504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Heat Load (W)</a:t>
                </a:r>
              </a:p>
            </c:rich>
          </c:tx>
          <c:layout>
            <c:manualLayout>
              <c:xMode val="edge"/>
              <c:yMode val="edge"/>
              <c:x val="0.01225"/>
              <c:y val="0.46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crossAx val="44092151"/>
        <c:crosses val="autoZero"/>
        <c:crossBetween val="midCat"/>
        <c:dispUnits/>
        <c:min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chemeClr val="bg1"/>
    </a:solidFill>
    <a:ln w="9525">
      <a:solidFill>
        <a:schemeClr val="tx1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Qo vs. Eacc QCM -7
10/17/16</a:t>
            </a:r>
          </a:p>
        </c:rich>
      </c:tx>
      <c:layout>
        <c:manualLayout>
          <c:xMode val="edge"/>
          <c:yMode val="edge"/>
          <c:x val="0.37625"/>
          <c:y val="0.019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25"/>
          <c:y val="0.168"/>
          <c:w val="0.66475"/>
          <c:h val="0.714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Qo at 2.08K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9525">
                <a:solidFill>
                  <a:srgbClr val="000000"/>
                </a:solidFill>
                <a:prstDash val="solid"/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.12375"/>
                  <c:y val="-0.161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E+00"/>
              <c:spPr>
                <a:solidFill>
                  <a:srgbClr val="00FFFF"/>
                </a:solidFill>
                <a:ln w="3175">
                  <a:solidFill>
                    <a:srgbClr val="000000"/>
                  </a:solidFill>
                  <a:prstDash val="solid"/>
                </a:ln>
              </c:spPr>
            </c:trendlineLbl>
          </c:trendline>
          <c:xVal>
            <c:numRef>
              <c:f>Sheet1!$D$2:$D$14</c:f>
              <c:numCache/>
            </c:numRef>
          </c:xVal>
          <c:yVal>
            <c:numRef>
              <c:f>Sheet1!$S$2:$S$14</c:f>
              <c:numCache/>
            </c:numRef>
          </c:yVal>
          <c:smooth val="0"/>
        </c:ser>
        <c:ser>
          <c:idx val="2"/>
          <c:order val="1"/>
          <c:tx>
            <c:strRef>
              <c:f>Sheet1!$R$1</c:f>
              <c:strCache>
                <c:ptCount val="1"/>
                <c:pt idx="0">
                  <c:v>Qo at 2.07K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9525">
                <a:solidFill>
                  <a:srgbClr val="000000"/>
                </a:solidFill>
                <a:prstDash val="solid"/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.0335"/>
                  <c:y val="0.151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E+00"/>
              <c:spPr>
                <a:solidFill>
                  <a:srgbClr val="FFFF99"/>
                </a:solidFill>
                <a:ln w="3175">
                  <a:solidFill>
                    <a:srgbClr val="000000"/>
                  </a:solidFill>
                  <a:prstDash val="solid"/>
                </a:ln>
              </c:spPr>
            </c:trendlineLbl>
          </c:trendline>
          <c:xVal>
            <c:numRef>
              <c:f>Sheet1!$D$2:$D$14</c:f>
              <c:numCache/>
            </c:numRef>
          </c:xVal>
          <c:yVal>
            <c:numRef>
              <c:f>Sheet1!$R$2:$R$14</c:f>
              <c:numCache/>
            </c:numRef>
          </c:yVal>
          <c:smooth val="0"/>
        </c:ser>
        <c:axId val="14694449"/>
        <c:axId val="65141178"/>
      </c:scatterChart>
      <c:valAx>
        <c:axId val="14694449"/>
        <c:scaling>
          <c:orientation val="minMax"/>
          <c:max val="17"/>
          <c:min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Eacc (MV/m)</a:t>
                </a:r>
              </a:p>
            </c:rich>
          </c:tx>
          <c:layout>
            <c:manualLayout>
              <c:xMode val="edge"/>
              <c:yMode val="edge"/>
              <c:x val="0.39175"/>
              <c:y val="0.944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5141178"/>
        <c:crosses val="autoZero"/>
        <c:crossBetween val="midCat"/>
        <c:dispUnits/>
        <c:majorUnit val="1"/>
      </c:valAx>
      <c:valAx>
        <c:axId val="65141178"/>
        <c:scaling>
          <c:logBase val="10"/>
          <c:orientation val="minMax"/>
          <c:max val="100000000000"/>
          <c:min val="1000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Qo</a:t>
                </a:r>
              </a:p>
            </c:rich>
          </c:tx>
          <c:layout>
            <c:manualLayout>
              <c:xMode val="edge"/>
              <c:yMode val="edge"/>
              <c:x val="0.01225"/>
              <c:y val="0.518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delete val="0"/>
        <c:numFmt formatCode="0.0E+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469444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35"/>
          <c:y val="0.4845"/>
          <c:w val="0.222"/>
          <c:h val="0.12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chemeClr val="bg1"/>
    </a:solidFill>
    <a:ln w="9525">
      <a:solidFill>
        <a:schemeClr val="tx1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9"/>
          <c:y val="0.0515"/>
          <c:w val="0.86875"/>
          <c:h val="0.81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Static dPdt 0 (torr/s)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Sheet1!$D$2:$D$10</c:f>
              <c:numCache/>
            </c:numRef>
          </c:cat>
          <c:val>
            <c:numRef>
              <c:f>Sheet1!$Y$2:$Y$10</c:f>
              <c:numCache/>
            </c:numRef>
          </c:val>
        </c:ser>
        <c:ser>
          <c:idx val="1"/>
          <c:order val="1"/>
          <c:tx>
            <c:strRef>
              <c:f>Sheet1!$AD$1</c:f>
              <c:strCache>
                <c:ptCount val="1"/>
                <c:pt idx="0">
                  <c:v>Static dPdt 1 (torr/s)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Sheet1!$D$2:$D$10</c:f>
              <c:numCache/>
            </c:numRef>
          </c:cat>
          <c:val>
            <c:numRef>
              <c:f>Sheet1!$AD$2:$AD$10</c:f>
              <c:numCache/>
            </c:numRef>
          </c:val>
        </c:ser>
        <c:ser>
          <c:idx val="2"/>
          <c:order val="2"/>
          <c:tx>
            <c:strRef>
              <c:f>Sheet1!$AE$1</c:f>
              <c:strCache>
                <c:ptCount val="1"/>
                <c:pt idx="0">
                  <c:v>Static dPdt 2 (torr/s)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Sheet1!$D$2:$D$10</c:f>
              <c:numCache/>
            </c:numRef>
          </c:cat>
          <c:val>
            <c:numRef>
              <c:f>Sheet1!$AE$2:$AE$10</c:f>
              <c:numCache/>
            </c:numRef>
          </c:val>
        </c:ser>
        <c:axId val="49399691"/>
        <c:axId val="41944036"/>
      </c:barChart>
      <c:catAx>
        <c:axId val="49399691"/>
        <c:scaling>
          <c:orientation val="minMax"/>
        </c:scaling>
        <c:axPos val="b"/>
        <c:delete val="0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1944036"/>
        <c:crosses val="autoZero"/>
        <c:auto val="1"/>
        <c:lblOffset val="100"/>
        <c:tickLblSkip val="1"/>
        <c:noMultiLvlLbl val="0"/>
      </c:catAx>
      <c:valAx>
        <c:axId val="419440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00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9399691"/>
        <c:crosses val="autoZero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775"/>
          <c:y val="0.4415"/>
          <c:w val="0.12675"/>
          <c:h val="0.17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175"/>
          <c:y val="0.0705"/>
          <c:w val="0.79675"/>
          <c:h val="0.86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  <c:axId val="41952005"/>
        <c:axId val="42023726"/>
      </c:barChart>
      <c:catAx>
        <c:axId val="41952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2023726"/>
        <c:crosses val="autoZero"/>
        <c:auto val="1"/>
        <c:lblOffset val="100"/>
        <c:tickLblSkip val="1"/>
        <c:noMultiLvlLbl val="0"/>
      </c:catAx>
      <c:valAx>
        <c:axId val="420237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1952005"/>
        <c:crosses val="autoZero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4"/>
          <c:y val="0.4435"/>
          <c:w val="0.092"/>
          <c:h val="0.12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firstPageNumber="1" useFirstPageNumber="1"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firstPageNumber="1" useFirstPageNumber="1"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0.52275</cdr:x>
      <cdr:y>0.37525</cdr:y>
    </cdr:from>
    <cdr:to>
      <cdr:x>0.7835</cdr:x>
      <cdr:y>0.4505</cdr:y>
    </cdr:to>
    <cdr:sp macro="" textlink="">
      <cdr:nvSpPr>
        <cdr:cNvPr id="3075" name="Text Box 3"/>
        <cdr:cNvSpPr txBox="1">
          <a:spLocks noChangeArrowheads="1"/>
        </cdr:cNvSpPr>
      </cdr:nvSpPr>
      <cdr:spPr bwMode="auto">
        <a:xfrm>
          <a:off x="4476750" y="2190750"/>
          <a:ext cx="2238375" cy="438150"/>
        </a:xfrm>
        <a:prstGeom prst="rect">
          <a:avLst/>
        </a:pr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cdr:spPr>
      <c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Emax = 16.5 MV/m Quench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Emaxop = 16.0 MV/m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 macro="">
      <xdr:nvGraphicFramePr>
        <xdr:cNvPr id="2" name="Chart 1"/>
        <xdr:cNvGraphicFramePr/>
      </xdr:nvGraphicFramePr>
      <xdr:xfrm>
        <a:off x="0" y="0"/>
        <a:ext cx="8582025" cy="583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0.758</cdr:x>
      <cdr:y>0.1785</cdr:y>
    </cdr:from>
    <cdr:to>
      <cdr:x>0.758</cdr:x>
      <cdr:y>0.893</cdr:y>
    </cdr:to>
    <cdr:sp macro="" textlink="">
      <cdr:nvSpPr>
        <cdr:cNvPr id="5" name="Line 3"/>
        <cdr:cNvSpPr>
          <a:spLocks noChangeShapeType="1"/>
        </cdr:cNvSpPr>
      </cdr:nvSpPr>
      <cdr:spPr bwMode="auto">
        <a:xfrm flipV="1">
          <a:off x="6562725" y="1114425"/>
          <a:ext cx="0" cy="4495800"/>
        </a:xfrm>
        <a:prstGeom prst="line">
          <a:avLst/>
        </a:prstGeom>
        <a:noFill/>
        <a:ln w="15875">
          <a:solidFill>
            <a:schemeClr val="tx2">
              <a:lumMod val="40000"/>
              <a:lumOff val="60000"/>
            </a:schemeClr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 macro="">
      <xdr:nvGraphicFramePr>
        <xdr:cNvPr id="2" name="Chart 1"/>
        <xdr:cNvGraphicFramePr/>
      </xdr:nvGraphicFramePr>
      <xdr:xfrm>
        <a:off x="0" y="0"/>
        <a:ext cx="8667750" cy="629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 macro="">
      <xdr:nvGraphicFramePr>
        <xdr:cNvPr id="2" name="Chart 1"/>
        <xdr:cNvGraphicFramePr/>
      </xdr:nvGraphicFramePr>
      <xdr:xfrm>
        <a:off x="0" y="0"/>
        <a:ext cx="8582025" cy="583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85725</xdr:rowOff>
    </xdr:from>
    <xdr:to>
      <xdr:col>19</xdr:col>
      <xdr:colOff>200025</xdr:colOff>
      <xdr:row>44</xdr:row>
      <xdr:rowOff>57150</xdr:rowOff>
    </xdr:to>
    <xdr:graphicFrame macro="">
      <xdr:nvGraphicFramePr>
        <xdr:cNvPr id="1107" name="Chart 2"/>
        <xdr:cNvGraphicFramePr/>
      </xdr:nvGraphicFramePr>
      <xdr:xfrm>
        <a:off x="0" y="3486150"/>
        <a:ext cx="12096750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28</xdr:col>
      <xdr:colOff>1009650</xdr:colOff>
      <xdr:row>23</xdr:row>
      <xdr:rowOff>142875</xdr:rowOff>
    </xdr:from>
    <xdr:to>
      <xdr:col>32</xdr:col>
      <xdr:colOff>1333500</xdr:colOff>
      <xdr:row>47</xdr:row>
      <xdr:rowOff>57150</xdr:rowOff>
    </xdr:to>
    <xdr:graphicFrame macro="">
      <xdr:nvGraphicFramePr>
        <xdr:cNvPr id="1108" name="Chart 15"/>
        <xdr:cNvGraphicFramePr/>
      </xdr:nvGraphicFramePr>
      <xdr:xfrm>
        <a:off x="24107775" y="3867150"/>
        <a:ext cx="5486400" cy="3800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7"/>
  <sheetViews>
    <sheetView workbookViewId="0" topLeftCell="W1">
      <pane xSplit="5130" ySplit="2340" topLeftCell="H1" activePane="bottomRight" state="split"/>
      <selection pane="topLeft" activeCell="O2" sqref="O2"/>
      <selection pane="topRight" activeCell="X2" sqref="X2"/>
      <selection pane="bottomLeft" activeCell="A6" sqref="A6:XFD6"/>
      <selection pane="bottomRight" activeCell="M2" sqref="M2"/>
    </sheetView>
  </sheetViews>
  <sheetFormatPr defaultColWidth="9.28125" defaultRowHeight="12.75" outlineLevelCol="1"/>
  <cols>
    <col min="1" max="1" width="10.140625" style="21" bestFit="1" customWidth="1"/>
    <col min="2" max="2" width="8.140625" style="3" bestFit="1" customWidth="1"/>
    <col min="3" max="3" width="11.57421875" style="4" hidden="1" customWidth="1" outlineLevel="1"/>
    <col min="4" max="4" width="17.8515625" style="4" bestFit="1" customWidth="1" collapsed="1"/>
    <col min="5" max="5" width="9.00390625" style="4" bestFit="1" customWidth="1"/>
    <col min="6" max="6" width="19.421875" style="4" bestFit="1" customWidth="1"/>
    <col min="7" max="7" width="19.421875" style="4" hidden="1" customWidth="1" outlineLevel="1"/>
    <col min="8" max="8" width="15.8515625" style="4" bestFit="1" customWidth="1" collapsed="1"/>
    <col min="9" max="9" width="20.421875" style="4" hidden="1" customWidth="1" outlineLevel="1"/>
    <col min="10" max="10" width="19.421875" style="4" hidden="1" customWidth="1" outlineLevel="1"/>
    <col min="11" max="11" width="16.28125" style="4" bestFit="1" customWidth="1" collapsed="1"/>
    <col min="12" max="12" width="8.28125" style="4" bestFit="1" customWidth="1"/>
    <col min="13" max="13" width="12.140625" style="2" bestFit="1" customWidth="1"/>
    <col min="14" max="17" width="9.57421875" style="0" bestFit="1" customWidth="1"/>
    <col min="18" max="18" width="12.00390625" style="0" bestFit="1" customWidth="1"/>
    <col min="19" max="19" width="11.00390625" style="0" customWidth="1"/>
    <col min="20" max="20" width="16.140625" style="4" bestFit="1" customWidth="1"/>
    <col min="21" max="21" width="16.140625" style="4" customWidth="1"/>
    <col min="22" max="22" width="25.00390625" style="4" bestFit="1" customWidth="1"/>
    <col min="23" max="23" width="25.00390625" style="4" customWidth="1"/>
    <col min="24" max="24" width="18.7109375" style="4" bestFit="1" customWidth="1"/>
    <col min="25" max="25" width="18.140625" style="16" bestFit="1" customWidth="1"/>
    <col min="26" max="27" width="14.00390625" style="16" bestFit="1" customWidth="1"/>
    <col min="28" max="28" width="20.8515625" style="5" bestFit="1" customWidth="1"/>
    <col min="29" max="29" width="20.57421875" style="5" bestFit="1" customWidth="1"/>
    <col min="30" max="31" width="18.140625" style="16" bestFit="1" customWidth="1"/>
    <col min="32" max="32" width="20.57421875" style="5" customWidth="1"/>
    <col min="33" max="33" width="20.28125" style="5" bestFit="1" customWidth="1"/>
    <col min="34" max="34" width="21.7109375" style="0" bestFit="1" customWidth="1"/>
    <col min="35" max="35" width="22.00390625" style="4" bestFit="1" customWidth="1"/>
    <col min="36" max="36" width="21.140625" style="4" bestFit="1" customWidth="1"/>
    <col min="37" max="37" width="11.57421875" style="0" bestFit="1" customWidth="1"/>
    <col min="38" max="38" width="23.28125" style="0" bestFit="1" customWidth="1"/>
    <col min="39" max="39" width="22.57421875" style="0" bestFit="1" customWidth="1"/>
    <col min="40" max="40" width="26.28125" style="0" bestFit="1" customWidth="1"/>
    <col min="41" max="42" width="17.8515625" style="0" bestFit="1" customWidth="1"/>
  </cols>
  <sheetData>
    <row r="1" spans="1:42" s="6" customFormat="1" ht="12.75">
      <c r="A1" s="20" t="s">
        <v>0</v>
      </c>
      <c r="B1" s="7" t="s">
        <v>1</v>
      </c>
      <c r="C1" s="8"/>
      <c r="D1" s="8" t="s">
        <v>4</v>
      </c>
      <c r="E1" s="8" t="s">
        <v>5</v>
      </c>
      <c r="F1" s="8" t="s">
        <v>33</v>
      </c>
      <c r="G1" s="8"/>
      <c r="H1" s="8" t="s">
        <v>2</v>
      </c>
      <c r="I1" s="8" t="s">
        <v>3</v>
      </c>
      <c r="J1" s="8"/>
      <c r="K1" s="8" t="s">
        <v>6</v>
      </c>
      <c r="L1" s="8" t="s">
        <v>7</v>
      </c>
      <c r="M1" s="9" t="s">
        <v>28</v>
      </c>
      <c r="N1" s="6" t="s">
        <v>20</v>
      </c>
      <c r="O1" s="11" t="s">
        <v>21</v>
      </c>
      <c r="P1" s="11" t="s">
        <v>22</v>
      </c>
      <c r="Q1" s="9" t="s">
        <v>23</v>
      </c>
      <c r="R1" s="25" t="s">
        <v>35</v>
      </c>
      <c r="S1" s="9" t="s">
        <v>39</v>
      </c>
      <c r="T1" s="8" t="s">
        <v>8</v>
      </c>
      <c r="U1" s="8"/>
      <c r="V1" s="8" t="s">
        <v>37</v>
      </c>
      <c r="W1" s="8" t="s">
        <v>38</v>
      </c>
      <c r="X1" s="8" t="s">
        <v>9</v>
      </c>
      <c r="Y1" s="15" t="s">
        <v>10</v>
      </c>
      <c r="Z1" s="15" t="s">
        <v>11</v>
      </c>
      <c r="AA1" s="15" t="s">
        <v>13</v>
      </c>
      <c r="AB1" s="10" t="s">
        <v>15</v>
      </c>
      <c r="AC1" s="10" t="s">
        <v>16</v>
      </c>
      <c r="AD1" s="15" t="s">
        <v>12</v>
      </c>
      <c r="AE1" s="15" t="s">
        <v>14</v>
      </c>
      <c r="AF1" s="10" t="s">
        <v>34</v>
      </c>
      <c r="AG1" s="8" t="s">
        <v>27</v>
      </c>
      <c r="AH1" s="6" t="s">
        <v>17</v>
      </c>
      <c r="AI1" s="8" t="s">
        <v>19</v>
      </c>
      <c r="AJ1" s="8" t="s">
        <v>18</v>
      </c>
      <c r="AK1" s="9" t="s">
        <v>36</v>
      </c>
      <c r="AL1" s="6" t="s">
        <v>31</v>
      </c>
      <c r="AM1" s="14" t="s">
        <v>32</v>
      </c>
      <c r="AN1" s="13" t="s">
        <v>29</v>
      </c>
      <c r="AO1" s="6" t="s">
        <v>30</v>
      </c>
      <c r="AP1" s="6" t="s">
        <v>30</v>
      </c>
    </row>
    <row r="2" spans="1:35" ht="12.75">
      <c r="A2" s="21">
        <v>42650</v>
      </c>
      <c r="B2" s="3">
        <v>0.43124999999999997</v>
      </c>
      <c r="C2" s="4">
        <v>18105251.74</v>
      </c>
      <c r="D2" s="4">
        <v>5.006056</v>
      </c>
      <c r="E2" s="4">
        <v>4.880595</v>
      </c>
      <c r="F2" s="4">
        <f aca="true" t="shared" si="0" ref="F2:F14">D2*E2/100</f>
        <v>0.2443253188332</v>
      </c>
      <c r="G2" s="4">
        <v>18036777.78</v>
      </c>
      <c r="H2" s="4">
        <f aca="true" t="shared" si="1" ref="H2:H10">G2/1000000</f>
        <v>18.03677778</v>
      </c>
      <c r="M2" s="2">
        <f aca="true" t="shared" si="2" ref="M2:M14">(D2*1000000)^2/6796.8/T2</f>
        <v>16498865556.019293</v>
      </c>
      <c r="N2" s="12">
        <f aca="true" t="shared" si="3" ref="N2:N10">SQRT((2*F2/(D2))^2+(0.75/T2)^2)*M2</f>
        <v>55394434613.9104</v>
      </c>
      <c r="O2" s="17">
        <f>IF(M2+N2&gt;40000000000,40000000000-M2,N2)</f>
        <v>23501134443.980705</v>
      </c>
      <c r="P2" s="17">
        <f>IF(M2-N2&lt;0,M2-1,N2)</f>
        <v>16498865555.019293</v>
      </c>
      <c r="Q2" s="17">
        <f aca="true" t="shared" si="4" ref="Q2:Q4">270/(0.000000014199+(270/(M2)-0.000032735*EXP(-15.486/AG2)))</f>
        <v>16021040881.078903</v>
      </c>
      <c r="R2" s="2">
        <f aca="true" t="shared" si="5" ref="R2:R4">270/((270/Q2)-0.000000014199+0.000032735*EXP(-15.486/2.07))</f>
        <v>12794146377.558401</v>
      </c>
      <c r="S2" s="2">
        <f aca="true" t="shared" si="6" ref="S2:S4">270/((270/Q2)-0.000000014199+0.000032735*EXP(-15.486/2.08))</f>
        <v>12397231395.851612</v>
      </c>
      <c r="T2" s="4">
        <v>0.223477</v>
      </c>
      <c r="V2" s="4">
        <f aca="true" t="shared" si="7" ref="V2:V8">T2*(M2/R2)</f>
        <v>0.2881878062869375</v>
      </c>
      <c r="W2" s="4">
        <f aca="true" t="shared" si="8" ref="W2:W8">T2*(M2/S2)</f>
        <v>0.2974145484689682</v>
      </c>
      <c r="X2" s="4">
        <v>7.553591</v>
      </c>
      <c r="Y2" s="16">
        <v>0.025408</v>
      </c>
      <c r="Z2" s="16">
        <v>0.064962</v>
      </c>
      <c r="AA2" s="16">
        <v>0.02053</v>
      </c>
      <c r="AB2" s="5">
        <v>15.371744</v>
      </c>
      <c r="AC2" s="5">
        <v>23.586469</v>
      </c>
      <c r="AD2" s="16">
        <v>0.020291</v>
      </c>
      <c r="AE2" s="16">
        <v>0.019418</v>
      </c>
      <c r="AF2" s="5">
        <v>22.724867</v>
      </c>
      <c r="AG2" s="4">
        <f aca="true" t="shared" si="9" ref="AG2:AG14">0.012*AF2+1.7183</f>
        <v>1.990998404</v>
      </c>
      <c r="AH2">
        <v>20</v>
      </c>
      <c r="AI2" s="4">
        <v>13.92196</v>
      </c>
    </row>
    <row r="3" spans="1:35" ht="12.75">
      <c r="A3" s="21">
        <v>42650</v>
      </c>
      <c r="B3" s="3">
        <v>0.43472222222222223</v>
      </c>
      <c r="C3" s="4">
        <v>17087452.91</v>
      </c>
      <c r="D3" s="4">
        <v>5.987794</v>
      </c>
      <c r="E3" s="4">
        <v>4.880595</v>
      </c>
      <c r="F3" s="4">
        <f t="shared" si="0"/>
        <v>0.2922399745743</v>
      </c>
      <c r="G3" s="4">
        <v>43884191.35</v>
      </c>
      <c r="H3" s="4">
        <f t="shared" si="1"/>
        <v>43.88419135</v>
      </c>
      <c r="M3" s="2">
        <f t="shared" si="2"/>
        <v>12208124926.715178</v>
      </c>
      <c r="N3" s="12">
        <f t="shared" si="3"/>
        <v>21223433614.342937</v>
      </c>
      <c r="O3" s="17">
        <f aca="true" t="shared" si="10" ref="O3:O14">IF(M3+N3&gt;40000000000,40000000000-M3,N3)</f>
        <v>21223433614.342937</v>
      </c>
      <c r="P3" s="17">
        <f aca="true" t="shared" si="11" ref="P3:P14">IF(M3-N3&lt;0,M3-1,N3)</f>
        <v>12208124925.715178</v>
      </c>
      <c r="Q3" s="17">
        <f t="shared" si="4"/>
        <v>15485227187.908377</v>
      </c>
      <c r="R3" s="2">
        <f t="shared" si="5"/>
        <v>12450121072.884851</v>
      </c>
      <c r="S3" s="2">
        <f t="shared" si="6"/>
        <v>12073950822.0914</v>
      </c>
      <c r="T3" s="4">
        <v>0.432096</v>
      </c>
      <c r="V3" s="4">
        <f t="shared" si="7"/>
        <v>0.4236972409708155</v>
      </c>
      <c r="W3" s="4">
        <f t="shared" si="8"/>
        <v>0.43689775004567993</v>
      </c>
      <c r="X3" s="4">
        <v>6.699697</v>
      </c>
      <c r="Y3" s="16">
        <v>0.019129</v>
      </c>
      <c r="Z3" s="16">
        <v>0.059092</v>
      </c>
      <c r="AA3" s="16">
        <v>0.019856</v>
      </c>
      <c r="AB3" s="5">
        <v>24.749268</v>
      </c>
      <c r="AC3" s="5">
        <v>30.637857</v>
      </c>
      <c r="AD3" s="16">
        <v>0.0187</v>
      </c>
      <c r="AE3" s="16">
        <v>0.018572</v>
      </c>
      <c r="AF3" s="5">
        <v>29.841069</v>
      </c>
      <c r="AG3" s="4">
        <f t="shared" si="9"/>
        <v>2.076392828</v>
      </c>
      <c r="AH3">
        <v>20</v>
      </c>
      <c r="AI3" s="4">
        <v>14.23091</v>
      </c>
    </row>
    <row r="4" spans="1:35" ht="12.75">
      <c r="A4" s="21">
        <v>42650</v>
      </c>
      <c r="B4" s="3">
        <v>0.4451388888888889</v>
      </c>
      <c r="C4" s="4">
        <v>14074935.56</v>
      </c>
      <c r="D4" s="4">
        <v>8.147336</v>
      </c>
      <c r="E4" s="4">
        <v>4.880595</v>
      </c>
      <c r="F4" s="4">
        <f t="shared" si="0"/>
        <v>0.39763847344919995</v>
      </c>
      <c r="G4" s="4">
        <v>16508086.47</v>
      </c>
      <c r="H4" s="4">
        <f t="shared" si="1"/>
        <v>16.508086470000002</v>
      </c>
      <c r="M4" s="2">
        <f t="shared" si="2"/>
        <v>10318383176.362112</v>
      </c>
      <c r="N4" s="12">
        <f t="shared" si="3"/>
        <v>8238120576.772138</v>
      </c>
      <c r="O4" s="17">
        <f t="shared" si="10"/>
        <v>8238120576.772138</v>
      </c>
      <c r="P4" s="17">
        <f t="shared" si="11"/>
        <v>8238120576.772138</v>
      </c>
      <c r="Q4" s="17">
        <f t="shared" si="4"/>
        <v>11859660845.506004</v>
      </c>
      <c r="R4" s="2">
        <f t="shared" si="5"/>
        <v>9993776844.99757</v>
      </c>
      <c r="S4" s="2">
        <f t="shared" si="6"/>
        <v>9749943434.60017</v>
      </c>
      <c r="T4" s="4">
        <v>0.946488</v>
      </c>
      <c r="V4" s="4">
        <f t="shared" si="7"/>
        <v>0.9772307314143351</v>
      </c>
      <c r="W4" s="4">
        <f t="shared" si="8"/>
        <v>1.001670001609514</v>
      </c>
      <c r="X4" s="4">
        <v>9.798173</v>
      </c>
      <c r="Y4" s="16">
        <v>0.032148</v>
      </c>
      <c r="Z4" s="16">
        <v>0.06822</v>
      </c>
      <c r="AA4" s="16">
        <v>0.025407</v>
      </c>
      <c r="AB4" s="5">
        <v>22.141464</v>
      </c>
      <c r="AC4" s="5">
        <v>29.181405</v>
      </c>
      <c r="AD4" s="16">
        <v>0.02347</v>
      </c>
      <c r="AE4" s="16">
        <v>0.021972</v>
      </c>
      <c r="AF4" s="5">
        <v>28.227683</v>
      </c>
      <c r="AG4" s="4">
        <f t="shared" si="9"/>
        <v>2.0570321959999998</v>
      </c>
      <c r="AH4">
        <v>20</v>
      </c>
      <c r="AI4" s="4">
        <v>14.23795</v>
      </c>
    </row>
    <row r="5" spans="1:35" ht="12.75">
      <c r="A5" s="21">
        <v>42650</v>
      </c>
      <c r="B5" s="3">
        <v>0.4486111111111111</v>
      </c>
      <c r="C5" s="4">
        <v>13092027.01</v>
      </c>
      <c r="D5" s="4">
        <v>8.98501</v>
      </c>
      <c r="E5" s="4">
        <v>4.880595</v>
      </c>
      <c r="F5" s="4">
        <f t="shared" si="0"/>
        <v>0.4385219488095</v>
      </c>
      <c r="G5" s="4">
        <v>20031433.45</v>
      </c>
      <c r="H5" s="4">
        <f t="shared" si="1"/>
        <v>20.031433449999998</v>
      </c>
      <c r="M5" s="2">
        <f t="shared" si="2"/>
        <v>10025971135.01499</v>
      </c>
      <c r="N5" s="12">
        <f t="shared" si="3"/>
        <v>6422195065.343377</v>
      </c>
      <c r="O5" s="17">
        <f t="shared" si="10"/>
        <v>6422195065.343377</v>
      </c>
      <c r="P5" s="17">
        <f t="shared" si="11"/>
        <v>6422195065.343377</v>
      </c>
      <c r="Q5" s="17">
        <f aca="true" t="shared" si="12" ref="Q5">270/(0.000000014199+(270/(M5)-0.000032735*EXP(-15.486/AG5)))</f>
        <v>15390311541.29826</v>
      </c>
      <c r="R5" s="2">
        <f aca="true" t="shared" si="13" ref="R5">270/((270/Q5)-0.000000014199+0.000032735*EXP(-15.486/2.07))</f>
        <v>12388692297.254623</v>
      </c>
      <c r="S5" s="2">
        <f aca="true" t="shared" si="14" ref="S5">270/((270/Q5)-0.000000014199+0.000032735*EXP(-15.486/2.08))</f>
        <v>12016169395.14667</v>
      </c>
      <c r="T5" s="4">
        <v>1.184694</v>
      </c>
      <c r="V5" s="4">
        <f t="shared" si="7"/>
        <v>0.9587539639238266</v>
      </c>
      <c r="W5" s="4">
        <f t="shared" si="8"/>
        <v>0.9884770642982824</v>
      </c>
      <c r="X5" s="4">
        <v>7.52889</v>
      </c>
      <c r="Y5" s="16">
        <v>0.021267</v>
      </c>
      <c r="Z5" s="16">
        <v>0.059479</v>
      </c>
      <c r="AA5" s="16">
        <v>0.022296</v>
      </c>
      <c r="AB5" s="5">
        <v>30.234499</v>
      </c>
      <c r="AC5" s="5">
        <v>35.966207</v>
      </c>
      <c r="AD5" s="16">
        <v>0.019883</v>
      </c>
      <c r="AE5" s="16">
        <v>0.018234</v>
      </c>
      <c r="AF5" s="5">
        <v>35.163428</v>
      </c>
      <c r="AG5" s="4">
        <f t="shared" si="9"/>
        <v>2.140261136</v>
      </c>
      <c r="AH5">
        <v>20</v>
      </c>
      <c r="AI5" s="4">
        <v>14.23594</v>
      </c>
    </row>
    <row r="6" spans="1:35" ht="12.75">
      <c r="A6" s="21">
        <v>42650</v>
      </c>
      <c r="B6" s="3">
        <v>0.4583333333333333</v>
      </c>
      <c r="C6" s="4">
        <v>10080942.9</v>
      </c>
      <c r="D6" s="4">
        <v>11.038025</v>
      </c>
      <c r="E6" s="4">
        <v>4.880595</v>
      </c>
      <c r="F6" s="4">
        <f t="shared" si="0"/>
        <v>0.53872129624875</v>
      </c>
      <c r="G6" s="4">
        <v>17155105.06</v>
      </c>
      <c r="H6" s="4">
        <f t="shared" si="1"/>
        <v>17.15510506</v>
      </c>
      <c r="M6" s="2">
        <f t="shared" si="2"/>
        <v>8228862967.231936</v>
      </c>
      <c r="N6" s="12">
        <f t="shared" si="3"/>
        <v>2944769977.9443493</v>
      </c>
      <c r="O6" s="17">
        <f t="shared" si="10"/>
        <v>2944769977.9443493</v>
      </c>
      <c r="P6" s="17">
        <f t="shared" si="11"/>
        <v>2944769977.9443493</v>
      </c>
      <c r="Q6" s="17">
        <f aca="true" t="shared" si="15" ref="Q6">270/(0.000000014199+(270/(M6)-0.000032735*EXP(-15.486/AG6)))</f>
        <v>11434150858.795225</v>
      </c>
      <c r="R6" s="2">
        <f aca="true" t="shared" si="16" ref="R6">270/((270/Q6)-0.000000014199+0.000032735*EXP(-15.486/2.07))</f>
        <v>9689910241.267624</v>
      </c>
      <c r="S6" s="2">
        <f aca="true" t="shared" si="17" ref="S6">270/((270/Q6)-0.000000014199+0.000032735*EXP(-15.486/2.08))</f>
        <v>9460509019.0398</v>
      </c>
      <c r="T6" s="4">
        <v>2.178404</v>
      </c>
      <c r="V6" s="4">
        <f t="shared" si="7"/>
        <v>1.849943658603476</v>
      </c>
      <c r="W6" s="4">
        <f t="shared" si="8"/>
        <v>1.8948016398687717</v>
      </c>
      <c r="X6" s="4">
        <v>6.487206</v>
      </c>
      <c r="Y6" s="16">
        <v>0.01955</v>
      </c>
      <c r="Z6" s="16">
        <v>0.061498</v>
      </c>
      <c r="AA6" s="16">
        <v>0.024905</v>
      </c>
      <c r="AB6" s="5">
        <v>30.265622</v>
      </c>
      <c r="AC6" s="5">
        <v>35.807778</v>
      </c>
      <c r="AD6" s="16">
        <v>0.018973</v>
      </c>
      <c r="AE6" s="16">
        <v>0.017901</v>
      </c>
      <c r="AF6" s="5">
        <v>34.965651</v>
      </c>
      <c r="AG6" s="4">
        <f t="shared" si="9"/>
        <v>2.1378878119999998</v>
      </c>
      <c r="AH6">
        <v>20</v>
      </c>
      <c r="AI6" s="4">
        <v>14.22487</v>
      </c>
    </row>
    <row r="7" spans="1:35" ht="12.75">
      <c r="A7" s="21">
        <v>42650</v>
      </c>
      <c r="B7" s="3">
        <v>0.46458333333333335</v>
      </c>
      <c r="C7" s="4">
        <v>8103547.94</v>
      </c>
      <c r="D7" s="4">
        <v>11.963111</v>
      </c>
      <c r="E7" s="4">
        <v>4.880595</v>
      </c>
      <c r="F7" s="4">
        <f t="shared" si="0"/>
        <v>0.5838709973104499</v>
      </c>
      <c r="G7" s="4">
        <v>11335447.37</v>
      </c>
      <c r="H7" s="4">
        <f t="shared" si="1"/>
        <v>11.335447369999999</v>
      </c>
      <c r="M7" s="2">
        <f t="shared" si="2"/>
        <v>8561259347.940349</v>
      </c>
      <c r="N7" s="12">
        <f t="shared" si="3"/>
        <v>2741165062.0282946</v>
      </c>
      <c r="O7" s="17">
        <f t="shared" si="10"/>
        <v>2741165062.0282946</v>
      </c>
      <c r="P7" s="17">
        <f t="shared" si="11"/>
        <v>2741165062.0282946</v>
      </c>
      <c r="Q7" s="17">
        <f aca="true" t="shared" si="18" ref="Q7:Q8">270/(0.000000014199+(270/(M7)-0.000032735*EXP(-15.486/AG7)))</f>
        <v>9773881978.896255</v>
      </c>
      <c r="R7" s="2">
        <f aca="true" t="shared" si="19" ref="R7:R8">270/((270/Q7)-0.000000014199+0.000032735*EXP(-15.486/2.07))</f>
        <v>8470533424.506032</v>
      </c>
      <c r="S7" s="2">
        <f aca="true" t="shared" si="20" ref="S7:S8">270/((270/Q7)-0.000000014199+0.000032735*EXP(-15.486/2.08))</f>
        <v>8294711307.4706955</v>
      </c>
      <c r="T7" s="4">
        <v>2.459496</v>
      </c>
      <c r="V7" s="4">
        <f t="shared" si="7"/>
        <v>2.485839092530329</v>
      </c>
      <c r="W7" s="4">
        <f t="shared" si="8"/>
        <v>2.53853116048262</v>
      </c>
      <c r="X7" s="4">
        <v>8.701285</v>
      </c>
      <c r="Y7" s="16">
        <v>0.033971</v>
      </c>
      <c r="Z7" s="16">
        <v>0.075708</v>
      </c>
      <c r="AA7" s="16">
        <v>0.031612</v>
      </c>
      <c r="AB7" s="5">
        <v>23.128069</v>
      </c>
      <c r="AC7" s="5">
        <v>29.914215</v>
      </c>
      <c r="AD7" s="16">
        <v>0.024289</v>
      </c>
      <c r="AE7" s="16">
        <v>0.022468</v>
      </c>
      <c r="AF7" s="5">
        <v>28.883307</v>
      </c>
      <c r="AG7" s="4">
        <f t="shared" si="9"/>
        <v>2.064899684</v>
      </c>
      <c r="AH7">
        <v>20</v>
      </c>
      <c r="AI7" s="4">
        <v>13.9131</v>
      </c>
    </row>
    <row r="8" spans="1:35" ht="12.75">
      <c r="A8" s="21">
        <v>42650</v>
      </c>
      <c r="B8" s="3">
        <v>0.4680555555555555</v>
      </c>
      <c r="C8" s="4">
        <v>7015687.421</v>
      </c>
      <c r="D8" s="4">
        <v>13.199964</v>
      </c>
      <c r="E8" s="4">
        <v>4.880595</v>
      </c>
      <c r="F8" s="4">
        <f t="shared" si="0"/>
        <v>0.6442367829857999</v>
      </c>
      <c r="G8" s="4">
        <v>16009652.83</v>
      </c>
      <c r="H8" s="4">
        <f t="shared" si="1"/>
        <v>16.00965283</v>
      </c>
      <c r="M8" s="2">
        <f t="shared" si="2"/>
        <v>6148649429.331283</v>
      </c>
      <c r="N8" s="12">
        <f t="shared" si="3"/>
        <v>1258408609.6937823</v>
      </c>
      <c r="O8" s="17">
        <f t="shared" si="10"/>
        <v>1258408609.6937823</v>
      </c>
      <c r="P8" s="17">
        <f t="shared" si="11"/>
        <v>1258408609.6937823</v>
      </c>
      <c r="Q8" s="17">
        <f t="shared" si="18"/>
        <v>8235524736.145842</v>
      </c>
      <c r="R8" s="2">
        <f t="shared" si="19"/>
        <v>7290330207.241774</v>
      </c>
      <c r="S8" s="2">
        <f t="shared" si="20"/>
        <v>7159711851.341386</v>
      </c>
      <c r="T8" s="4">
        <v>4.169282</v>
      </c>
      <c r="V8" s="4">
        <f t="shared" si="7"/>
        <v>3.5163638218412214</v>
      </c>
      <c r="W8" s="4">
        <f t="shared" si="8"/>
        <v>3.580514680240705</v>
      </c>
      <c r="X8" s="4">
        <v>6.632264</v>
      </c>
      <c r="Y8" s="16">
        <v>0.02154</v>
      </c>
      <c r="Z8" s="16">
        <v>0.065071</v>
      </c>
      <c r="AA8" s="16">
        <v>0.032169</v>
      </c>
      <c r="AB8" s="5">
        <v>31.073714</v>
      </c>
      <c r="AC8" s="5">
        <v>37.833656</v>
      </c>
      <c r="AD8" s="16">
        <v>0.019841</v>
      </c>
      <c r="AE8" s="16">
        <v>0.018483</v>
      </c>
      <c r="AF8" s="5">
        <v>36.936145</v>
      </c>
      <c r="AG8" s="4">
        <f t="shared" si="9"/>
        <v>2.16153374</v>
      </c>
      <c r="AH8">
        <v>20</v>
      </c>
      <c r="AI8" s="4">
        <v>14.22588</v>
      </c>
    </row>
    <row r="9" spans="1:35" ht="12.75">
      <c r="A9" s="21">
        <v>42650</v>
      </c>
      <c r="B9" s="3">
        <v>0.5340277777777778</v>
      </c>
      <c r="C9" s="4">
        <v>22086291.46</v>
      </c>
      <c r="D9" s="4">
        <v>13.8836</v>
      </c>
      <c r="E9" s="4">
        <v>4.880595</v>
      </c>
      <c r="F9" s="4">
        <f t="shared" si="0"/>
        <v>0.67760228742</v>
      </c>
      <c r="G9" s="4">
        <v>48994980.29</v>
      </c>
      <c r="H9" s="4">
        <f t="shared" si="1"/>
        <v>48.99498029</v>
      </c>
      <c r="M9" s="2">
        <f t="shared" si="2"/>
        <v>8303224946.667423</v>
      </c>
      <c r="N9" s="12">
        <f t="shared" si="3"/>
        <v>1995313873.675043</v>
      </c>
      <c r="O9" s="17">
        <f t="shared" si="10"/>
        <v>1995313873.675043</v>
      </c>
      <c r="P9" s="17">
        <f t="shared" si="11"/>
        <v>1995313873.675043</v>
      </c>
      <c r="Q9" s="17">
        <f aca="true" t="shared" si="21" ref="Q9:Q10">270/(0.000000014199+(270/(M9)-0.000032735*EXP(-15.486/AG9)))</f>
        <v>9336237421.512728</v>
      </c>
      <c r="R9" s="2">
        <f aca="true" t="shared" si="22" ref="R9:R10">270/((270/Q9)-0.000000014199+0.000032735*EXP(-15.486/2.07))</f>
        <v>8139851982.985454</v>
      </c>
      <c r="S9" s="2">
        <f aca="true" t="shared" si="23" ref="S9:S10">270/((270/Q9)-0.000000014199+0.000032735*EXP(-15.486/2.08))</f>
        <v>7977358082.4528475</v>
      </c>
      <c r="T9" s="4">
        <v>3.415489</v>
      </c>
      <c r="V9" s="4">
        <f aca="true" t="shared" si="24" ref="V9:V10">T9*(M9/R9)</f>
        <v>3.4840404382226535</v>
      </c>
      <c r="W9" s="4">
        <f aca="true" t="shared" si="25" ref="W9:W10">T9*(M9/S9)</f>
        <v>3.5550082090771933</v>
      </c>
      <c r="X9" s="4">
        <v>8.098913</v>
      </c>
      <c r="Y9" s="16">
        <v>0.027812</v>
      </c>
      <c r="Z9" s="16">
        <v>0.062449</v>
      </c>
      <c r="AA9" s="16">
        <v>0.029633</v>
      </c>
      <c r="AB9" s="5">
        <v>22.302797</v>
      </c>
      <c r="AC9" s="5">
        <v>29.396272</v>
      </c>
      <c r="AD9" s="16">
        <v>0.019982</v>
      </c>
      <c r="AE9" s="16">
        <v>0.019128</v>
      </c>
      <c r="AF9" s="5">
        <v>28.481865</v>
      </c>
      <c r="AG9" s="4">
        <f t="shared" si="9"/>
        <v>2.06008238</v>
      </c>
      <c r="AH9">
        <v>20</v>
      </c>
      <c r="AI9" s="4">
        <v>13.06568</v>
      </c>
    </row>
    <row r="10" spans="1:35" ht="12.75">
      <c r="A10" s="21">
        <v>42650</v>
      </c>
      <c r="B10" s="3">
        <v>0.5368055555555555</v>
      </c>
      <c r="C10" s="4">
        <v>20089963.56</v>
      </c>
      <c r="D10" s="4">
        <v>14.968435</v>
      </c>
      <c r="E10" s="4">
        <v>4.880595</v>
      </c>
      <c r="F10" s="4">
        <f t="shared" si="0"/>
        <v>0.7305486901882499</v>
      </c>
      <c r="G10" s="4">
        <v>56366485.48</v>
      </c>
      <c r="H10" s="4">
        <f t="shared" si="1"/>
        <v>56.366485479999994</v>
      </c>
      <c r="M10" s="2">
        <f t="shared" si="2"/>
        <v>6754093628.889396</v>
      </c>
      <c r="N10" s="12">
        <f t="shared" si="3"/>
        <v>1229570966.8133664</v>
      </c>
      <c r="O10" s="17">
        <f t="shared" si="10"/>
        <v>1229570966.8133664</v>
      </c>
      <c r="P10" s="17">
        <f t="shared" si="11"/>
        <v>1229570966.8133664</v>
      </c>
      <c r="Q10" s="17">
        <f t="shared" si="21"/>
        <v>8893048438.70295</v>
      </c>
      <c r="R10" s="2">
        <f t="shared" si="22"/>
        <v>7800907891.015197</v>
      </c>
      <c r="S10" s="2">
        <f t="shared" si="23"/>
        <v>7651540599.42011</v>
      </c>
      <c r="T10" s="4">
        <v>4.88069</v>
      </c>
      <c r="V10" s="4">
        <f t="shared" si="24"/>
        <v>4.225743681905495</v>
      </c>
      <c r="W10" s="4">
        <f t="shared" si="25"/>
        <v>4.3082352900385175</v>
      </c>
      <c r="X10" s="4">
        <v>7.503762</v>
      </c>
      <c r="Y10" s="16">
        <v>0.018702</v>
      </c>
      <c r="Z10" s="16">
        <v>0.054272</v>
      </c>
      <c r="AA10" s="16">
        <v>0.029907</v>
      </c>
      <c r="AB10" s="5">
        <v>30.192204</v>
      </c>
      <c r="AC10" s="5">
        <v>36.345167000000004</v>
      </c>
      <c r="AD10" s="16">
        <v>0.017713</v>
      </c>
      <c r="AE10" s="16">
        <v>0.018415</v>
      </c>
      <c r="AF10" s="5">
        <v>35.401311</v>
      </c>
      <c r="AG10" s="4">
        <f t="shared" si="9"/>
        <v>2.143115732</v>
      </c>
      <c r="AH10">
        <v>20</v>
      </c>
      <c r="AI10" s="4">
        <v>14.86327</v>
      </c>
    </row>
    <row r="11" spans="1:35" ht="12.75">
      <c r="A11" s="21">
        <v>42650</v>
      </c>
      <c r="B11" s="3">
        <v>0.5409722222222222</v>
      </c>
      <c r="D11" s="4">
        <v>16.16219</v>
      </c>
      <c r="E11" s="4">
        <v>4.880595</v>
      </c>
      <c r="F11" s="4">
        <f t="shared" si="0"/>
        <v>0.7888110370304999</v>
      </c>
      <c r="M11" s="2">
        <f t="shared" si="2"/>
        <v>6558465481.31523</v>
      </c>
      <c r="N11" s="12">
        <f aca="true" t="shared" si="26" ref="N11:N14">SQRT((2*F11/(D11))^2+(0.75/T11)^2)*M11</f>
        <v>1055666149.0267209</v>
      </c>
      <c r="O11" s="17">
        <f t="shared" si="10"/>
        <v>1055666149.0267209</v>
      </c>
      <c r="P11" s="17">
        <f t="shared" si="11"/>
        <v>1055666149.0267209</v>
      </c>
      <c r="Q11" s="17">
        <f aca="true" t="shared" si="27" ref="Q11:Q14">270/(0.000000014199+(270/(M11)-0.000032735*EXP(-15.486/AG11)))</f>
        <v>7397238194.336508</v>
      </c>
      <c r="R11" s="2">
        <f aca="true" t="shared" si="28" ref="R11:R14">270/((270/Q11)-0.000000014199+0.000032735*EXP(-15.486/2.07))</f>
        <v>6625657569.364944</v>
      </c>
      <c r="S11" s="2">
        <f aca="true" t="shared" si="29" ref="S11:S14">270/((270/Q11)-0.000000014199+0.000032735*EXP(-15.486/2.08))</f>
        <v>6517594379.112522</v>
      </c>
      <c r="T11" s="4">
        <v>5.859947</v>
      </c>
      <c r="V11" s="4">
        <f aca="true" t="shared" si="30" ref="V11:V14">T11*(M11/R11)</f>
        <v>5.800520132452362</v>
      </c>
      <c r="W11" s="4">
        <f aca="true" t="shared" si="31" ref="W11:W14">T11*(M11/S11)</f>
        <v>5.896694069364582</v>
      </c>
      <c r="X11" s="4">
        <v>10.229754</v>
      </c>
      <c r="Y11" s="16">
        <v>0.032609</v>
      </c>
      <c r="Z11" s="16">
        <v>0.066503</v>
      </c>
      <c r="AA11" s="16">
        <v>0.037654</v>
      </c>
      <c r="AB11" s="5">
        <v>23.263976</v>
      </c>
      <c r="AC11" s="5">
        <v>32.203664</v>
      </c>
      <c r="AD11" s="16">
        <v>0.023033</v>
      </c>
      <c r="AE11" s="16">
        <v>0.020402</v>
      </c>
      <c r="AF11" s="5">
        <v>29.825842</v>
      </c>
      <c r="AG11" s="4">
        <f t="shared" si="9"/>
        <v>2.076210104</v>
      </c>
      <c r="AH11">
        <v>20</v>
      </c>
      <c r="AI11" s="4">
        <v>14.22387</v>
      </c>
    </row>
    <row r="12" spans="1:35" ht="12.75">
      <c r="A12" s="21">
        <v>42650</v>
      </c>
      <c r="B12" s="3">
        <v>0.5479166666666667</v>
      </c>
      <c r="D12" s="4">
        <v>7.034979</v>
      </c>
      <c r="E12" s="4">
        <v>4.880595</v>
      </c>
      <c r="F12" s="4">
        <f t="shared" si="0"/>
        <v>0.34334883332504995</v>
      </c>
      <c r="M12" s="2">
        <f t="shared" si="2"/>
        <v>12709705140.70987</v>
      </c>
      <c r="N12" s="12">
        <f t="shared" si="26"/>
        <v>16684570518.219564</v>
      </c>
      <c r="O12" s="17">
        <f t="shared" si="10"/>
        <v>16684570518.219564</v>
      </c>
      <c r="P12" s="17">
        <f t="shared" si="11"/>
        <v>12709705139.70987</v>
      </c>
      <c r="Q12" s="17">
        <f t="shared" si="27"/>
        <v>14676155208.884481</v>
      </c>
      <c r="R12" s="2">
        <f t="shared" si="28"/>
        <v>11921712911.224535</v>
      </c>
      <c r="S12" s="2">
        <f t="shared" si="29"/>
        <v>11576353026.369051</v>
      </c>
      <c r="T12" s="4">
        <v>0.572909</v>
      </c>
      <c r="V12" s="4">
        <f t="shared" si="30"/>
        <v>0.6107766993452145</v>
      </c>
      <c r="W12" s="4">
        <f t="shared" si="31"/>
        <v>0.6289981348938537</v>
      </c>
      <c r="X12" s="4">
        <v>10.368546</v>
      </c>
      <c r="Y12" s="16">
        <v>0.036071</v>
      </c>
      <c r="Z12" s="16">
        <v>0.073006</v>
      </c>
      <c r="AA12" s="16">
        <v>0.026369</v>
      </c>
      <c r="AB12" s="5">
        <v>21.317374</v>
      </c>
      <c r="AC12" s="5">
        <v>28.546157</v>
      </c>
      <c r="AD12" s="16">
        <v>0.025485</v>
      </c>
      <c r="AE12" s="16">
        <v>0.023851</v>
      </c>
      <c r="AF12" s="5">
        <v>27.502198</v>
      </c>
      <c r="AG12" s="4">
        <f t="shared" si="9"/>
        <v>2.048326376</v>
      </c>
      <c r="AH12">
        <v>20</v>
      </c>
      <c r="AI12" s="4">
        <v>14.22588</v>
      </c>
    </row>
    <row r="13" spans="1:35" ht="12.75">
      <c r="A13" s="21">
        <v>42650</v>
      </c>
      <c r="B13" s="3">
        <v>0.5499999999999999</v>
      </c>
      <c r="D13" s="4">
        <v>10.08411</v>
      </c>
      <c r="E13" s="4">
        <v>4.880595</v>
      </c>
      <c r="F13" s="4">
        <f t="shared" si="0"/>
        <v>0.49216456845449996</v>
      </c>
      <c r="M13" s="2">
        <f t="shared" si="2"/>
        <v>9127663976.99797</v>
      </c>
      <c r="N13" s="12">
        <f t="shared" si="26"/>
        <v>4270453025.7113757</v>
      </c>
      <c r="O13" s="17">
        <f t="shared" si="10"/>
        <v>4270453025.7113757</v>
      </c>
      <c r="P13" s="17">
        <f t="shared" si="11"/>
        <v>4270453025.7113757</v>
      </c>
      <c r="Q13" s="17">
        <f t="shared" si="27"/>
        <v>12821951700.454363</v>
      </c>
      <c r="R13" s="2">
        <f t="shared" si="28"/>
        <v>10668479015.686878</v>
      </c>
      <c r="S13" s="2">
        <f t="shared" si="29"/>
        <v>10391067713.191189</v>
      </c>
      <c r="T13" s="4">
        <v>1.639121</v>
      </c>
      <c r="V13" s="4">
        <f t="shared" si="30"/>
        <v>1.4023878833751093</v>
      </c>
      <c r="W13" s="4">
        <f t="shared" si="31"/>
        <v>1.4398275633068827</v>
      </c>
      <c r="X13" s="4">
        <v>7.811619</v>
      </c>
      <c r="Y13" s="16">
        <v>0.023062</v>
      </c>
      <c r="Z13" s="16">
        <v>0.063216</v>
      </c>
      <c r="AA13" s="16">
        <v>0.025858</v>
      </c>
      <c r="AB13" s="5">
        <v>29.391462</v>
      </c>
      <c r="AC13" s="5">
        <v>35.173875</v>
      </c>
      <c r="AD13" s="16">
        <v>0.021766</v>
      </c>
      <c r="AE13" s="16">
        <v>0.020543</v>
      </c>
      <c r="AF13" s="5">
        <v>34.248438</v>
      </c>
      <c r="AG13" s="4">
        <f t="shared" si="9"/>
        <v>2.129281256</v>
      </c>
      <c r="AH13">
        <v>20</v>
      </c>
      <c r="AI13" s="4">
        <v>14.21984</v>
      </c>
    </row>
    <row r="14" spans="1:35" ht="12.75">
      <c r="A14" s="21">
        <v>42650</v>
      </c>
      <c r="B14" s="3">
        <v>0.5541666666666667</v>
      </c>
      <c r="D14" s="4">
        <v>13.100258</v>
      </c>
      <c r="E14" s="4">
        <v>4.880595</v>
      </c>
      <c r="F14" s="4">
        <f t="shared" si="0"/>
        <v>0.6393705369350999</v>
      </c>
      <c r="M14" s="2">
        <f t="shared" si="2"/>
        <v>8284424227.109699</v>
      </c>
      <c r="N14" s="12">
        <f t="shared" si="26"/>
        <v>2193124120.116903</v>
      </c>
      <c r="O14" s="17">
        <f t="shared" si="10"/>
        <v>2193124120.116903</v>
      </c>
      <c r="P14" s="17">
        <f t="shared" si="11"/>
        <v>2193124120.116903</v>
      </c>
      <c r="Q14" s="17">
        <f t="shared" si="27"/>
        <v>9196451168.605759</v>
      </c>
      <c r="R14" s="2">
        <f t="shared" si="28"/>
        <v>8033391665.760425</v>
      </c>
      <c r="S14" s="2">
        <f t="shared" si="29"/>
        <v>7875079118.667204</v>
      </c>
      <c r="T14" s="4">
        <v>3.047845</v>
      </c>
      <c r="V14" s="4">
        <f t="shared" si="30"/>
        <v>3.143086010121116</v>
      </c>
      <c r="W14" s="4">
        <f t="shared" si="31"/>
        <v>3.206271400959394</v>
      </c>
      <c r="X14" s="4">
        <v>8.843037</v>
      </c>
      <c r="Y14" s="16">
        <v>0.035796</v>
      </c>
      <c r="Z14" s="16">
        <v>0.074971</v>
      </c>
      <c r="AA14" s="16">
        <v>0.031357</v>
      </c>
      <c r="AB14" s="5">
        <v>21.733153</v>
      </c>
      <c r="AC14" s="5">
        <v>29.019544</v>
      </c>
      <c r="AD14" s="16">
        <v>0.021687</v>
      </c>
      <c r="AE14" s="16">
        <v>0.021215</v>
      </c>
      <c r="AF14" s="5">
        <v>28.008898</v>
      </c>
      <c r="AG14" s="4">
        <f t="shared" si="9"/>
        <v>2.054406776</v>
      </c>
      <c r="AH14">
        <v>20</v>
      </c>
      <c r="AI14" s="4">
        <v>14.22387</v>
      </c>
    </row>
    <row r="16" spans="17:19" ht="12.75">
      <c r="Q16" s="22">
        <v>20.9</v>
      </c>
      <c r="R16" s="23">
        <f>-5010000*Q16^2-314000000*Q16+16900000000</f>
        <v>8148981900</v>
      </c>
      <c r="S16" s="23">
        <f>-5320000*Q16^2-280000000*Q16+16200000000</f>
        <v>8024170800</v>
      </c>
    </row>
    <row r="17" spans="17:19" ht="12.75">
      <c r="Q17" s="22"/>
      <c r="R17" s="24">
        <f>(Q16*1000000)^2/1773.3/R16</f>
        <v>30.22783235786829</v>
      </c>
      <c r="S17" s="24">
        <f>(Q16*1000000)^2/1773.3/S16</f>
        <v>30.6980079188373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7"/>
  <sheetViews>
    <sheetView workbookViewId="0" topLeftCell="A1">
      <selection activeCell="D41" sqref="D41"/>
    </sheetView>
  </sheetViews>
  <sheetFormatPr defaultColWidth="9.140625" defaultRowHeight="12.75"/>
  <cols>
    <col min="1" max="1" width="17.8515625" style="0" bestFit="1" customWidth="1"/>
    <col min="2" max="4" width="17.8515625" style="0" customWidth="1"/>
    <col min="9" max="9" width="16.8515625" style="0" bestFit="1" customWidth="1"/>
    <col min="15" max="15" width="13.7109375" style="0" bestFit="1" customWidth="1"/>
    <col min="17" max="17" width="9.140625" style="4" customWidth="1"/>
    <col min="19" max="19" width="14.00390625" style="0" bestFit="1" customWidth="1"/>
    <col min="21" max="21" width="15.57421875" style="4" bestFit="1" customWidth="1"/>
  </cols>
  <sheetData>
    <row r="1" spans="1:23" ht="12.75">
      <c r="A1" s="8"/>
      <c r="B1" s="8"/>
      <c r="C1" s="18" t="s">
        <v>40</v>
      </c>
      <c r="D1" s="8"/>
      <c r="E1" s="8"/>
      <c r="G1" s="4" t="s">
        <v>4</v>
      </c>
      <c r="H1" s="4"/>
      <c r="I1" s="17" t="s">
        <v>41</v>
      </c>
      <c r="J1" s="2"/>
      <c r="K1" s="2"/>
      <c r="L1" s="2"/>
      <c r="M1" s="2"/>
      <c r="N1" s="17" t="s">
        <v>43</v>
      </c>
      <c r="S1" s="8" t="s">
        <v>24</v>
      </c>
      <c r="T1" s="6" t="s">
        <v>25</v>
      </c>
      <c r="U1" s="19" t="s">
        <v>42</v>
      </c>
      <c r="V1" s="6" t="s">
        <v>26</v>
      </c>
      <c r="W1" s="4"/>
    </row>
    <row r="2" spans="1:22" ht="12.75">
      <c r="A2" s="4">
        <v>5.971215</v>
      </c>
      <c r="B2" s="4">
        <v>0.23502158859435</v>
      </c>
      <c r="C2" s="2">
        <v>11504763008.331018</v>
      </c>
      <c r="D2" s="12">
        <v>4968586137.713993</v>
      </c>
      <c r="E2" s="4"/>
      <c r="G2" s="4">
        <v>5.61906399724566</v>
      </c>
      <c r="H2" s="4">
        <v>0.32590571184024825</v>
      </c>
      <c r="I2" s="2">
        <v>15330223084.915604</v>
      </c>
      <c r="J2" s="2">
        <v>7242753419.762709</v>
      </c>
      <c r="K2" s="2"/>
      <c r="L2" s="4">
        <v>21.60803013</v>
      </c>
      <c r="M2" s="4">
        <v>0.8774714201765152</v>
      </c>
      <c r="N2" s="2">
        <v>7841251815.315921</v>
      </c>
      <c r="O2" s="2">
        <v>622614427.1683725</v>
      </c>
      <c r="Q2" s="1"/>
      <c r="S2" s="4">
        <v>2.07914423</v>
      </c>
      <c r="T2" s="4">
        <v>0.146162038</v>
      </c>
      <c r="U2" s="2">
        <v>12826134900</v>
      </c>
      <c r="V2" s="2">
        <v>1872501560</v>
      </c>
    </row>
    <row r="3" spans="1:22" ht="12.75">
      <c r="A3" s="4">
        <v>7.138174</v>
      </c>
      <c r="B3" s="4">
        <v>0.28094232498502003</v>
      </c>
      <c r="C3" s="2">
        <v>12800015353.518738</v>
      </c>
      <c r="D3" s="12">
        <v>3945749349.8644166</v>
      </c>
      <c r="E3" s="4"/>
      <c r="G3" s="4">
        <v>7.293677031794934</v>
      </c>
      <c r="H3" s="4">
        <v>0.42303326784410616</v>
      </c>
      <c r="I3" s="2">
        <v>15126895064.022423</v>
      </c>
      <c r="J3" s="2">
        <v>4758082964.700554</v>
      </c>
      <c r="K3" s="2"/>
      <c r="L3" s="4">
        <v>21.05439292</v>
      </c>
      <c r="M3" s="4">
        <v>0.8549889992432536</v>
      </c>
      <c r="N3" s="2">
        <v>8052153314.746341</v>
      </c>
      <c r="O3" s="2">
        <v>656931149.352767</v>
      </c>
      <c r="Q3" s="1"/>
      <c r="S3" s="4">
        <v>2.49251553</v>
      </c>
      <c r="T3" s="4">
        <v>0.175147442</v>
      </c>
      <c r="U3" s="2">
        <v>13510183300</v>
      </c>
      <c r="V3" s="2">
        <v>1960955490</v>
      </c>
    </row>
    <row r="4" spans="1:22" ht="12.75">
      <c r="A4" s="4">
        <v>8.09069</v>
      </c>
      <c r="B4" s="4">
        <v>0.3184254481438</v>
      </c>
      <c r="C4" s="2">
        <v>12560494335.522621</v>
      </c>
      <c r="D4" s="12">
        <v>2757344758.4299936</v>
      </c>
      <c r="E4" s="4"/>
      <c r="G4" s="4">
        <v>8.154558209646028</v>
      </c>
      <c r="H4" s="4">
        <v>0.4729643761594696</v>
      </c>
      <c r="I4" s="2">
        <v>15557622166.677858</v>
      </c>
      <c r="J4" s="2">
        <v>3697264887.207763</v>
      </c>
      <c r="K4" s="2"/>
      <c r="L4" s="4">
        <v>19.063140100000002</v>
      </c>
      <c r="M4" s="4">
        <v>0.774127049802058</v>
      </c>
      <c r="N4" s="2">
        <v>9517516715.029293</v>
      </c>
      <c r="O4" s="2">
        <v>780818563.1355276</v>
      </c>
      <c r="Q4" s="1"/>
      <c r="S4" s="4">
        <v>2.97650025</v>
      </c>
      <c r="T4" s="4">
        <v>0.209097083</v>
      </c>
      <c r="U4" s="2">
        <v>13798455200</v>
      </c>
      <c r="V4" s="2">
        <v>1993482180</v>
      </c>
    </row>
    <row r="5" spans="1:22" ht="12.75">
      <c r="A5" s="4">
        <v>8.1828</v>
      </c>
      <c r="B5" s="4">
        <v>0.318305846664</v>
      </c>
      <c r="C5" s="2">
        <v>12684282784.383282</v>
      </c>
      <c r="D5" s="12">
        <v>3072771128.9065285</v>
      </c>
      <c r="E5" s="4"/>
      <c r="G5" s="4">
        <v>9.20398835140745</v>
      </c>
      <c r="H5" s="4">
        <v>0.533831324381632</v>
      </c>
      <c r="I5" s="2">
        <v>13697462257.13763</v>
      </c>
      <c r="J5" s="2">
        <v>2741524074.105275</v>
      </c>
      <c r="K5" s="2"/>
      <c r="L5" s="4">
        <v>18.10525174</v>
      </c>
      <c r="M5" s="4">
        <v>0.7352285637039292</v>
      </c>
      <c r="N5" s="2">
        <v>9973033088.604141</v>
      </c>
      <c r="O5" s="2">
        <v>865296370.8713428</v>
      </c>
      <c r="Q5" s="1"/>
      <c r="S5" s="4">
        <v>3.53394464</v>
      </c>
      <c r="T5" s="4">
        <v>0.248209378</v>
      </c>
      <c r="U5" s="2">
        <v>13797522700</v>
      </c>
      <c r="V5" s="2">
        <v>1986833730</v>
      </c>
    </row>
    <row r="6" spans="1:22" ht="12.75">
      <c r="A6" s="4">
        <v>10.023696</v>
      </c>
      <c r="B6" s="4">
        <v>0.38990804193648</v>
      </c>
      <c r="C6" s="2">
        <v>11840987950.389269</v>
      </c>
      <c r="D6" s="12">
        <v>1776548102.2371767</v>
      </c>
      <c r="E6" s="4"/>
      <c r="G6" s="4">
        <v>10.038148414052092</v>
      </c>
      <c r="H6" s="4">
        <v>0.5822126080150213</v>
      </c>
      <c r="I6" s="2">
        <v>13111326942.543377</v>
      </c>
      <c r="J6" s="2">
        <v>2108130892.1602237</v>
      </c>
      <c r="K6" s="2"/>
      <c r="L6" s="4">
        <v>17.08745291</v>
      </c>
      <c r="M6" s="4">
        <v>0.6938971984919676</v>
      </c>
      <c r="N6" s="2">
        <v>10288077511.494316</v>
      </c>
      <c r="O6" s="2">
        <v>907141448.5826</v>
      </c>
      <c r="Q6" s="1"/>
      <c r="S6" s="4">
        <v>3.94680036</v>
      </c>
      <c r="T6" s="4">
        <v>0.277180962</v>
      </c>
      <c r="U6" s="2">
        <v>13746617100</v>
      </c>
      <c r="V6" s="2">
        <v>1976558410</v>
      </c>
    </row>
    <row r="7" spans="1:22" ht="12.75">
      <c r="A7" s="4">
        <v>10.167765</v>
      </c>
      <c r="B7" s="4">
        <v>0.40016388114944995</v>
      </c>
      <c r="C7" s="2">
        <v>11233889411.020267</v>
      </c>
      <c r="D7" s="12">
        <v>1999815232.9717214</v>
      </c>
      <c r="E7" s="4"/>
      <c r="G7" s="4">
        <v>11.107533802187396</v>
      </c>
      <c r="H7" s="4">
        <v>0.644236960526869</v>
      </c>
      <c r="I7" s="2">
        <v>12449744007.42003</v>
      </c>
      <c r="J7" s="2">
        <v>1878491223.1556187</v>
      </c>
      <c r="K7" s="2"/>
      <c r="L7" s="4">
        <v>16.05170585</v>
      </c>
      <c r="M7" s="4">
        <v>0.651836981146193</v>
      </c>
      <c r="N7" s="2">
        <v>10770318123.093079</v>
      </c>
      <c r="O7" s="2">
        <v>989700834.14573</v>
      </c>
      <c r="Q7" s="1"/>
      <c r="S7" s="4">
        <v>4.5484751</v>
      </c>
      <c r="T7" s="4">
        <v>0.319406728</v>
      </c>
      <c r="U7" s="2">
        <v>13669783200</v>
      </c>
      <c r="V7" s="2">
        <v>1962324480</v>
      </c>
    </row>
    <row r="8" spans="1:22" ht="12.75">
      <c r="A8" s="4">
        <v>11.243108</v>
      </c>
      <c r="B8" s="4">
        <v>0.44248195955072</v>
      </c>
      <c r="C8" s="2">
        <v>11296390053.265354</v>
      </c>
      <c r="D8" s="12">
        <v>1579872805.3534298</v>
      </c>
      <c r="E8" s="4"/>
      <c r="G8" s="4">
        <v>11.985154735888383</v>
      </c>
      <c r="H8" s="4">
        <v>0.6951389746815262</v>
      </c>
      <c r="I8" s="2">
        <v>11876158398.504171</v>
      </c>
      <c r="J8" s="2">
        <v>1540555264.1254723</v>
      </c>
      <c r="K8" s="2"/>
      <c r="L8" s="4">
        <v>15.0331691</v>
      </c>
      <c r="M8" s="4">
        <v>0.610475650050878</v>
      </c>
      <c r="N8" s="2">
        <v>11203722269.821991</v>
      </c>
      <c r="O8" s="2">
        <v>1083124376.6972084</v>
      </c>
      <c r="Q8" s="1"/>
      <c r="S8" s="4">
        <v>4.94662162</v>
      </c>
      <c r="T8" s="4">
        <v>0.347350682</v>
      </c>
      <c r="U8" s="2">
        <v>13524843800</v>
      </c>
      <c r="V8" s="2">
        <v>1939429890</v>
      </c>
    </row>
    <row r="9" spans="1:22" ht="12.75">
      <c r="A9" s="4">
        <v>12.184837</v>
      </c>
      <c r="B9" s="4">
        <v>0.47954218027905</v>
      </c>
      <c r="C9" s="2">
        <v>11226182432.424301</v>
      </c>
      <c r="D9" s="12">
        <v>1286579851.3297296</v>
      </c>
      <c r="E9" s="4"/>
      <c r="G9" s="4">
        <v>12.85760557896397</v>
      </c>
      <c r="H9" s="4">
        <v>0.7457411235799103</v>
      </c>
      <c r="I9" s="2">
        <v>11509701758.890514</v>
      </c>
      <c r="J9" s="2">
        <v>1484333373.5134394</v>
      </c>
      <c r="K9" s="2"/>
      <c r="L9" s="4">
        <v>14.07493556</v>
      </c>
      <c r="M9" s="4">
        <v>0.5715631466831047</v>
      </c>
      <c r="N9" s="2">
        <v>10960857500.739841</v>
      </c>
      <c r="O9" s="2">
        <v>1118496417.5946603</v>
      </c>
      <c r="Q9" s="1"/>
      <c r="S9" s="4">
        <v>5.46892158</v>
      </c>
      <c r="T9" s="4">
        <v>0.384009978</v>
      </c>
      <c r="U9" s="2">
        <v>13435195600</v>
      </c>
      <c r="V9" s="2">
        <v>1924927320</v>
      </c>
    </row>
    <row r="10" spans="1:22" ht="12.75">
      <c r="A10" s="4">
        <v>14.081341</v>
      </c>
      <c r="B10" s="4">
        <v>0.55417652596458</v>
      </c>
      <c r="C10" s="2">
        <v>9797623169.58977</v>
      </c>
      <c r="D10" s="12">
        <v>1126128125.9696538</v>
      </c>
      <c r="E10" s="4"/>
      <c r="F10" s="4"/>
      <c r="G10" s="4">
        <v>13.684821876184088</v>
      </c>
      <c r="H10" s="4">
        <v>0.7937196688186771</v>
      </c>
      <c r="I10" s="2">
        <v>10981122235.239025</v>
      </c>
      <c r="J10" s="2">
        <v>1274681633.5575209</v>
      </c>
      <c r="K10" s="2"/>
      <c r="L10" s="4">
        <v>13.092027009999999</v>
      </c>
      <c r="M10" s="4">
        <v>0.5316486261977458</v>
      </c>
      <c r="N10" s="2">
        <v>11744880237.479317</v>
      </c>
      <c r="O10" s="2">
        <v>1328442328.7097304</v>
      </c>
      <c r="Q10" s="1"/>
      <c r="S10" s="4">
        <v>5.4488708</v>
      </c>
      <c r="T10" s="4">
        <v>0.382602622</v>
      </c>
      <c r="U10" s="2">
        <v>13472621200</v>
      </c>
      <c r="V10" s="2">
        <v>1930194260</v>
      </c>
    </row>
    <row r="11" spans="1:22" ht="12.75">
      <c r="A11" s="4">
        <v>14.187371</v>
      </c>
      <c r="B11" s="4">
        <v>0.55185837092606</v>
      </c>
      <c r="C11" s="2">
        <v>9970949919.802189</v>
      </c>
      <c r="D11" s="12">
        <v>1167561764.6799772</v>
      </c>
      <c r="E11" s="4"/>
      <c r="F11" s="4"/>
      <c r="G11" s="4">
        <v>14.695124232434699</v>
      </c>
      <c r="H11" s="4">
        <v>0.8523172054812125</v>
      </c>
      <c r="I11" s="2">
        <v>10654012749.304832</v>
      </c>
      <c r="J11" s="2">
        <v>1262342038.7296152</v>
      </c>
      <c r="K11" s="2"/>
      <c r="L11" s="4">
        <v>12.04324954</v>
      </c>
      <c r="M11" s="4">
        <v>0.48905926240505315</v>
      </c>
      <c r="N11" s="2">
        <v>12278346701.153904</v>
      </c>
      <c r="O11" s="2">
        <v>1570509158.7071545</v>
      </c>
      <c r="Q11" s="1"/>
      <c r="S11" s="4">
        <v>5.94287079</v>
      </c>
      <c r="T11" s="4">
        <v>0.417276835</v>
      </c>
      <c r="U11" s="2">
        <v>13415134800</v>
      </c>
      <c r="V11" s="2">
        <v>1920771340</v>
      </c>
    </row>
    <row r="12" spans="1:22" ht="12.75">
      <c r="A12" s="4">
        <v>15.034278</v>
      </c>
      <c r="B12" s="4">
        <v>0.59167822028784</v>
      </c>
      <c r="C12" s="2">
        <v>9502928084.98787</v>
      </c>
      <c r="D12" s="12">
        <v>918641560.4463482</v>
      </c>
      <c r="E12" s="4"/>
      <c r="F12" s="4"/>
      <c r="G12" s="4">
        <v>15.523599095633456</v>
      </c>
      <c r="H12" s="4">
        <v>0.9003687475467405</v>
      </c>
      <c r="I12" s="2">
        <v>10195240854.994972</v>
      </c>
      <c r="J12" s="2">
        <v>1110807158.914865</v>
      </c>
      <c r="K12" s="2"/>
      <c r="L12" s="4">
        <v>11.06033715</v>
      </c>
      <c r="M12" s="4">
        <v>0.449144585982747</v>
      </c>
      <c r="N12" s="2">
        <v>12707477913.84328</v>
      </c>
      <c r="O12" s="2">
        <v>1870377276.7348993</v>
      </c>
      <c r="Q12" s="1"/>
      <c r="S12" s="4">
        <v>6.56613367</v>
      </c>
      <c r="T12" s="4">
        <v>0.461025449</v>
      </c>
      <c r="U12" s="2">
        <v>13304832900</v>
      </c>
      <c r="V12" s="2">
        <v>1903651170</v>
      </c>
    </row>
    <row r="13" spans="1:22" ht="12.75">
      <c r="A13" s="4">
        <v>16.051539</v>
      </c>
      <c r="B13" s="4">
        <v>0.6317113671374099</v>
      </c>
      <c r="C13" s="2">
        <v>9102958086.108128</v>
      </c>
      <c r="D13" s="12">
        <v>893226144.8875284</v>
      </c>
      <c r="E13" s="4"/>
      <c r="F13" s="4"/>
      <c r="G13" s="4">
        <v>16.48407584643223</v>
      </c>
      <c r="H13" s="4">
        <v>0.9560763990930693</v>
      </c>
      <c r="I13" s="2">
        <v>9764985390.128414</v>
      </c>
      <c r="J13" s="2">
        <v>1089099112.1292524</v>
      </c>
      <c r="K13" s="2"/>
      <c r="L13" s="4">
        <v>10.0809429</v>
      </c>
      <c r="M13" s="4">
        <v>0.409372776230082</v>
      </c>
      <c r="N13" s="2">
        <v>13035825401.672754</v>
      </c>
      <c r="O13" s="2">
        <v>2205136225.0803733</v>
      </c>
      <c r="Q13" s="1"/>
      <c r="S13" s="4">
        <v>6.93585918</v>
      </c>
      <c r="T13" s="4">
        <v>0.486978101</v>
      </c>
      <c r="U13" s="2">
        <v>13234804400</v>
      </c>
      <c r="V13" s="2">
        <v>1892978370</v>
      </c>
    </row>
    <row r="14" spans="1:22" ht="12.75">
      <c r="A14" s="4">
        <v>16.195782</v>
      </c>
      <c r="B14" s="4">
        <v>0.62997834558576</v>
      </c>
      <c r="C14" s="2">
        <v>9484559950.154581</v>
      </c>
      <c r="D14" s="12">
        <v>914170224.3363785</v>
      </c>
      <c r="E14" s="4"/>
      <c r="G14" s="4">
        <v>17.421058225302108</v>
      </c>
      <c r="H14" s="4">
        <v>1.0104213770675223</v>
      </c>
      <c r="I14" s="2">
        <v>8142475193.463178</v>
      </c>
      <c r="J14" s="2">
        <v>905873112.4011692</v>
      </c>
      <c r="K14" s="2"/>
      <c r="L14" s="4">
        <v>9.054460872</v>
      </c>
      <c r="M14" s="4">
        <v>0.3676887986774818</v>
      </c>
      <c r="N14" s="2">
        <v>13547661722.053112</v>
      </c>
      <c r="O14" s="2">
        <v>2838024551.3311496</v>
      </c>
      <c r="Q14" s="1"/>
      <c r="S14" s="4">
        <v>7.42251968</v>
      </c>
      <c r="T14" s="4">
        <v>0.521139436</v>
      </c>
      <c r="U14" s="2">
        <v>13122400700</v>
      </c>
      <c r="V14" s="2">
        <v>1876123590</v>
      </c>
    </row>
    <row r="15" spans="1:22" ht="12.75">
      <c r="A15" s="4">
        <v>17.154958</v>
      </c>
      <c r="B15" s="4">
        <v>0.6751352591353801</v>
      </c>
      <c r="C15" s="2">
        <v>9148587608.11022</v>
      </c>
      <c r="D15" s="12">
        <v>803465444.3819468</v>
      </c>
      <c r="E15" s="4"/>
      <c r="G15" s="4">
        <v>18.228006210586543</v>
      </c>
      <c r="H15" s="4">
        <v>1.0572243602140194</v>
      </c>
      <c r="I15" s="2">
        <v>8281818407.338302</v>
      </c>
      <c r="J15" s="2">
        <v>881832684.8055222</v>
      </c>
      <c r="K15" s="2"/>
      <c r="L15" s="4">
        <v>8.10354794</v>
      </c>
      <c r="M15" s="4">
        <v>0.3290735748053252</v>
      </c>
      <c r="N15" s="2">
        <v>14559766325.209158</v>
      </c>
      <c r="O15" s="2">
        <v>4005055630.378034</v>
      </c>
      <c r="Q15" s="1"/>
      <c r="S15" s="4">
        <v>7.93323022</v>
      </c>
      <c r="T15" s="4">
        <v>0.556989482</v>
      </c>
      <c r="U15" s="2">
        <v>12944217400</v>
      </c>
      <c r="V15" s="2">
        <v>1851385290</v>
      </c>
    </row>
    <row r="16" spans="1:22" ht="12.75">
      <c r="A16" s="4">
        <v>18.08712</v>
      </c>
      <c r="B16" s="4">
        <v>0.7035448354272</v>
      </c>
      <c r="C16" s="2">
        <v>8304047175.797491</v>
      </c>
      <c r="D16" s="12">
        <v>682842757.9734015</v>
      </c>
      <c r="E16" s="4"/>
      <c r="F16" s="4"/>
      <c r="G16" s="4">
        <v>19.233781931193505</v>
      </c>
      <c r="H16" s="4">
        <v>1.1155593520092233</v>
      </c>
      <c r="I16" s="2">
        <v>7145080307.384669</v>
      </c>
      <c r="J16" s="2">
        <v>785503022.8761219</v>
      </c>
      <c r="K16" s="2"/>
      <c r="L16" s="4">
        <v>7.015687421</v>
      </c>
      <c r="M16" s="4">
        <v>0.2848971038906722</v>
      </c>
      <c r="N16" s="2">
        <v>14570591762.083265</v>
      </c>
      <c r="O16" s="2">
        <v>5262263091.352328</v>
      </c>
      <c r="Q16" s="1"/>
      <c r="S16" s="4">
        <v>8.54024855</v>
      </c>
      <c r="T16" s="4">
        <v>0.599600538</v>
      </c>
      <c r="U16" s="2">
        <v>12842823000</v>
      </c>
      <c r="V16" s="2">
        <v>1834208880</v>
      </c>
    </row>
    <row r="17" spans="1:22" ht="12.75">
      <c r="A17" s="4">
        <v>18.163421</v>
      </c>
      <c r="B17" s="4">
        <v>0.71482234162605</v>
      </c>
      <c r="C17" s="2">
        <v>8938328092.134264</v>
      </c>
      <c r="D17" s="12">
        <v>712212172.3563285</v>
      </c>
      <c r="E17" s="4"/>
      <c r="F17" s="4"/>
      <c r="G17" s="4">
        <v>18.211740211626342</v>
      </c>
      <c r="H17" s="4">
        <v>1.0562809322743278</v>
      </c>
      <c r="I17" s="2">
        <v>8565933556.285662</v>
      </c>
      <c r="J17" s="2">
        <v>947659773.8745562</v>
      </c>
      <c r="K17" s="2"/>
      <c r="L17" s="4">
        <v>23.23842486</v>
      </c>
      <c r="M17" s="4">
        <v>0.9436794350012987</v>
      </c>
      <c r="N17" s="2">
        <v>6880813476.72257</v>
      </c>
      <c r="O17" s="2">
        <v>539851699.8389935</v>
      </c>
      <c r="Q17" s="1"/>
      <c r="S17" s="4">
        <v>8.99290518</v>
      </c>
      <c r="T17" s="4">
        <v>0.631376137</v>
      </c>
      <c r="U17" s="2">
        <v>12714123900</v>
      </c>
      <c r="V17" s="2">
        <v>1815235340</v>
      </c>
    </row>
    <row r="18" spans="1:22" ht="12.75">
      <c r="A18" s="4"/>
      <c r="B18" s="4"/>
      <c r="C18" s="2"/>
      <c r="D18" s="12"/>
      <c r="E18" s="4"/>
      <c r="G18" s="4">
        <v>19.09691326188624</v>
      </c>
      <c r="H18" s="4">
        <v>1.107620969189402</v>
      </c>
      <c r="I18" s="2">
        <v>8441835637.800039</v>
      </c>
      <c r="J18" s="2">
        <v>890888615.6071547</v>
      </c>
      <c r="K18" s="2"/>
      <c r="L18" s="4">
        <v>23.01749087</v>
      </c>
      <c r="M18" s="4">
        <v>0.9347076193936645</v>
      </c>
      <c r="N18" s="2">
        <v>6782775362.877846</v>
      </c>
      <c r="O18" s="2">
        <v>538451405.1741914</v>
      </c>
      <c r="Q18" s="1"/>
      <c r="S18" s="4">
        <v>9.49928534</v>
      </c>
      <c r="T18" s="4">
        <v>0.666923291</v>
      </c>
      <c r="U18" s="2">
        <v>12608350100</v>
      </c>
      <c r="V18" s="2">
        <v>1799635240</v>
      </c>
    </row>
    <row r="19" spans="1:22" ht="12.75">
      <c r="A19" s="4"/>
      <c r="B19" s="4"/>
      <c r="C19" s="2"/>
      <c r="D19" s="12"/>
      <c r="E19" s="4"/>
      <c r="G19" s="4">
        <v>20.029758157898527</v>
      </c>
      <c r="H19" s="4">
        <v>1.1617259731581147</v>
      </c>
      <c r="I19" s="2">
        <v>7249522731.740801</v>
      </c>
      <c r="J19" s="2">
        <v>794651376.6691223</v>
      </c>
      <c r="K19" s="2"/>
      <c r="L19" s="4">
        <v>22.08629146</v>
      </c>
      <c r="M19" s="4">
        <v>0.8968929336567268</v>
      </c>
      <c r="N19" s="2">
        <v>7452177856.822669</v>
      </c>
      <c r="O19" s="2">
        <v>596684114.173581</v>
      </c>
      <c r="Q19" s="1"/>
      <c r="S19" s="4">
        <v>10.0130403</v>
      </c>
      <c r="T19" s="4">
        <v>0.702988392</v>
      </c>
      <c r="U19" s="2">
        <v>12491920800</v>
      </c>
      <c r="V19" s="2">
        <v>1782624750</v>
      </c>
    </row>
    <row r="20" spans="1:22" ht="12.75">
      <c r="A20" s="4"/>
      <c r="B20" s="4"/>
      <c r="C20" s="2"/>
      <c r="D20" s="12"/>
      <c r="E20" s="4"/>
      <c r="F20" s="4"/>
      <c r="G20" s="4"/>
      <c r="H20" s="4"/>
      <c r="I20" s="2"/>
      <c r="J20" s="2"/>
      <c r="K20" s="2"/>
      <c r="L20" s="4">
        <v>20.089963559999997</v>
      </c>
      <c r="M20" s="4">
        <v>0.8158248924233447</v>
      </c>
      <c r="N20" s="2">
        <v>8738984573.094389</v>
      </c>
      <c r="O20" s="2">
        <v>721290919.9118713</v>
      </c>
      <c r="Q20" s="1"/>
      <c r="S20" s="4">
        <v>10.5627995</v>
      </c>
      <c r="T20" s="4">
        <v>0.741581193</v>
      </c>
      <c r="U20" s="2">
        <v>12362907600</v>
      </c>
      <c r="V20" s="2">
        <v>1763824330</v>
      </c>
    </row>
    <row r="21" spans="1:22" ht="12.75">
      <c r="A21" s="4"/>
      <c r="B21" s="4"/>
      <c r="C21" s="2"/>
      <c r="D21" s="12"/>
      <c r="E21" s="4"/>
      <c r="F21" s="4"/>
      <c r="G21" s="4">
        <v>6.880785673089225</v>
      </c>
      <c r="H21" s="4">
        <v>0.399085569039175</v>
      </c>
      <c r="I21" s="2">
        <v>13556444504.744991</v>
      </c>
      <c r="J21" s="2">
        <v>4288846243.529628</v>
      </c>
      <c r="K21" s="2"/>
      <c r="L21" s="2"/>
      <c r="M21" s="2"/>
      <c r="N21" s="2"/>
      <c r="Q21" s="1"/>
      <c r="S21" s="4">
        <v>10.9867069</v>
      </c>
      <c r="T21" s="4">
        <v>0.771339412</v>
      </c>
      <c r="U21" s="2">
        <v>12264677400</v>
      </c>
      <c r="V21" s="2">
        <v>1749912120</v>
      </c>
    </row>
    <row r="22" spans="1:22" ht="12.75">
      <c r="A22" s="4"/>
      <c r="B22" s="4"/>
      <c r="C22" s="2"/>
      <c r="D22" s="12"/>
      <c r="E22" s="4"/>
      <c r="G22" s="4">
        <v>7.998378440910901</v>
      </c>
      <c r="H22" s="4">
        <v>0.46390594957283227</v>
      </c>
      <c r="I22" s="2">
        <v>13798418440.924843</v>
      </c>
      <c r="J22" s="2">
        <v>3043508920.7145963</v>
      </c>
      <c r="K22" s="2"/>
      <c r="L22" s="2"/>
      <c r="M22" s="2"/>
      <c r="N22" s="2"/>
      <c r="Q22" s="1"/>
      <c r="S22" s="4">
        <v>11.5289685</v>
      </c>
      <c r="T22" s="4">
        <v>0.809406226</v>
      </c>
      <c r="U22" s="2">
        <v>12171389800</v>
      </c>
      <c r="V22" s="2">
        <v>1736267560</v>
      </c>
    </row>
    <row r="23" spans="1:22" ht="12.75">
      <c r="A23" s="4"/>
      <c r="B23" s="4"/>
      <c r="C23" s="2"/>
      <c r="D23" s="2"/>
      <c r="E23" s="4"/>
      <c r="G23" s="4">
        <v>10.002784325987415</v>
      </c>
      <c r="H23" s="4">
        <v>0.5801614909072701</v>
      </c>
      <c r="I23" s="2">
        <v>12092936884.015768</v>
      </c>
      <c r="J23" s="2">
        <v>1990336828.9523768</v>
      </c>
      <c r="K23" s="2"/>
      <c r="L23" s="2"/>
      <c r="M23" s="2"/>
      <c r="N23" s="2"/>
      <c r="Q23" s="1"/>
      <c r="S23" s="4">
        <v>12.0065654</v>
      </c>
      <c r="T23" s="4">
        <v>0.842933703</v>
      </c>
      <c r="U23" s="2">
        <v>12052294900</v>
      </c>
      <c r="V23" s="2">
        <v>1719245440</v>
      </c>
    </row>
    <row r="24" spans="1:22" ht="12.75">
      <c r="A24" s="4"/>
      <c r="B24" s="4"/>
      <c r="C24" s="2"/>
      <c r="D24" s="2"/>
      <c r="E24" s="4"/>
      <c r="G24" s="4">
        <v>12.0120122234386</v>
      </c>
      <c r="H24" s="4">
        <v>0.6966967089594388</v>
      </c>
      <c r="I24" s="2">
        <v>11331633757.307138</v>
      </c>
      <c r="J24" s="2">
        <v>1404214106.1141818</v>
      </c>
      <c r="K24" s="2"/>
      <c r="L24" s="2"/>
      <c r="M24" s="2"/>
      <c r="N24" s="2"/>
      <c r="Q24" s="1"/>
      <c r="S24" s="4">
        <v>12.5173935</v>
      </c>
      <c r="T24" s="4">
        <v>0.878794142</v>
      </c>
      <c r="U24" s="2">
        <v>11912859300</v>
      </c>
      <c r="V24" s="2">
        <v>1698889320</v>
      </c>
    </row>
    <row r="25" spans="1:22" ht="12.75">
      <c r="A25" s="4"/>
      <c r="B25" s="4"/>
      <c r="C25" s="2"/>
      <c r="D25" s="2"/>
      <c r="E25" s="4"/>
      <c r="G25" s="4">
        <v>13.853163619176895</v>
      </c>
      <c r="H25" s="4">
        <v>0.8034834899122599</v>
      </c>
      <c r="I25" s="2">
        <v>10499385605.145994</v>
      </c>
      <c r="J25" s="2">
        <v>1262616430.6154113</v>
      </c>
      <c r="K25" s="2"/>
      <c r="L25" s="2"/>
      <c r="M25" s="2"/>
      <c r="N25" s="2"/>
      <c r="Q25" s="1"/>
      <c r="S25" s="4">
        <v>12.9864452</v>
      </c>
      <c r="T25" s="4">
        <v>0.911721947</v>
      </c>
      <c r="U25" s="2">
        <v>11789217700</v>
      </c>
      <c r="V25" s="2">
        <v>1681184310</v>
      </c>
    </row>
    <row r="26" spans="1:22" ht="12.75">
      <c r="A26" s="4"/>
      <c r="B26" s="4"/>
      <c r="C26" s="2"/>
      <c r="D26" s="2"/>
      <c r="E26" s="4"/>
      <c r="G26" s="4">
        <v>15.753990441882808</v>
      </c>
      <c r="H26" s="4">
        <v>0.9137314456292028</v>
      </c>
      <c r="I26" s="2">
        <v>9840458154.142838</v>
      </c>
      <c r="J26" s="2">
        <v>1107291026.5056472</v>
      </c>
      <c r="K26" s="2"/>
      <c r="L26" s="2"/>
      <c r="M26" s="2"/>
      <c r="N26" s="2"/>
      <c r="Q26" s="1"/>
      <c r="S26" s="4">
        <v>13.5444143</v>
      </c>
      <c r="T26" s="4">
        <v>0.950891926</v>
      </c>
      <c r="U26" s="2">
        <v>11686278900</v>
      </c>
      <c r="V26" s="2">
        <v>1666761220</v>
      </c>
    </row>
    <row r="27" spans="1:22" ht="12.75">
      <c r="A27" s="4"/>
      <c r="B27" s="4"/>
      <c r="C27" s="2"/>
      <c r="D27" s="2"/>
      <c r="E27" s="4"/>
      <c r="G27" s="4">
        <v>17.77980347608296</v>
      </c>
      <c r="H27" s="4">
        <v>1.0312286016128116</v>
      </c>
      <c r="I27" s="2">
        <v>9145265069.461748</v>
      </c>
      <c r="J27" s="2">
        <v>1001607419.0215516</v>
      </c>
      <c r="Q27" s="1"/>
      <c r="S27" s="4">
        <v>14.0968419</v>
      </c>
      <c r="T27" s="4">
        <v>0.989672995</v>
      </c>
      <c r="U27" s="2">
        <v>11582307100</v>
      </c>
      <c r="V27" s="2">
        <v>1652169270</v>
      </c>
    </row>
    <row r="28" spans="1:22" ht="12.75">
      <c r="A28" s="4"/>
      <c r="B28" s="4"/>
      <c r="C28" s="2"/>
      <c r="D28" s="2"/>
      <c r="E28" s="4"/>
      <c r="G28" s="4">
        <v>19.87836572823034</v>
      </c>
      <c r="H28" s="4">
        <v>1.1529452122373596</v>
      </c>
      <c r="I28" s="2">
        <v>8155434062.510581</v>
      </c>
      <c r="J28" s="2">
        <v>878205072.666178</v>
      </c>
      <c r="Q28" s="1"/>
      <c r="S28" s="4">
        <v>14.5018408</v>
      </c>
      <c r="T28" s="4">
        <v>1.01810445</v>
      </c>
      <c r="U28" s="2">
        <v>11500127700</v>
      </c>
      <c r="V28" s="2">
        <v>1640603460</v>
      </c>
    </row>
    <row r="29" spans="1:22" ht="12.75">
      <c r="A29" s="4"/>
      <c r="B29" s="4"/>
      <c r="C29" s="2"/>
      <c r="D29" s="2"/>
      <c r="E29" s="4"/>
      <c r="G29" s="4">
        <v>20.741806697827123</v>
      </c>
      <c r="H29" s="4">
        <v>1.203024788473973</v>
      </c>
      <c r="I29" s="2">
        <v>7796735646.418741</v>
      </c>
      <c r="J29" s="2">
        <v>837700862.9131609</v>
      </c>
      <c r="Q29" s="1"/>
      <c r="S29" s="4">
        <v>15.0893726</v>
      </c>
      <c r="T29" s="4">
        <v>1.05935003</v>
      </c>
      <c r="U29" s="2">
        <v>11391572600</v>
      </c>
      <c r="V29" s="2">
        <v>1625429280</v>
      </c>
    </row>
    <row r="30" spans="1:22" ht="12.75">
      <c r="A30" s="4"/>
      <c r="B30" s="4"/>
      <c r="C30" s="4"/>
      <c r="D30" s="4"/>
      <c r="E30" s="4"/>
      <c r="Q30" s="1"/>
      <c r="S30" s="4">
        <v>15.4959262</v>
      </c>
      <c r="T30" s="4">
        <v>1.08789072</v>
      </c>
      <c r="U30" s="2">
        <v>11335521600</v>
      </c>
      <c r="V30" s="2">
        <v>1617612630</v>
      </c>
    </row>
    <row r="31" spans="1:22" ht="12.75">
      <c r="A31" s="4"/>
      <c r="B31" s="4"/>
      <c r="C31" s="4"/>
      <c r="D31" s="4"/>
      <c r="E31" s="4"/>
      <c r="Q31" s="1"/>
      <c r="S31" s="4">
        <v>16.1021766</v>
      </c>
      <c r="T31" s="4">
        <v>1.13045051</v>
      </c>
      <c r="U31" s="2">
        <v>11270486000</v>
      </c>
      <c r="V31" s="2">
        <v>1608370920</v>
      </c>
    </row>
    <row r="32" spans="1:22" ht="12.75">
      <c r="A32" s="4"/>
      <c r="B32" s="4"/>
      <c r="C32" s="4"/>
      <c r="D32" s="4"/>
      <c r="E32" s="4"/>
      <c r="Q32" s="1"/>
      <c r="S32" s="4">
        <v>16.4579257</v>
      </c>
      <c r="T32" s="4">
        <v>1.15542472</v>
      </c>
      <c r="U32" s="2">
        <v>11198552600</v>
      </c>
      <c r="V32" s="2">
        <v>1598425930</v>
      </c>
    </row>
    <row r="33" spans="1:22" ht="12.75">
      <c r="A33" s="4"/>
      <c r="B33" s="4"/>
      <c r="C33" s="4"/>
      <c r="D33" s="4"/>
      <c r="E33" s="4"/>
      <c r="Q33" s="1"/>
      <c r="S33" s="4">
        <v>16.919984</v>
      </c>
      <c r="T33" s="4">
        <v>1.18786205</v>
      </c>
      <c r="U33" s="2">
        <v>11156362800</v>
      </c>
      <c r="V33" s="2">
        <v>1592713250</v>
      </c>
    </row>
    <row r="34" spans="1:22" ht="12.75">
      <c r="A34" s="4"/>
      <c r="B34" s="4"/>
      <c r="C34" s="4"/>
      <c r="D34" s="4"/>
      <c r="E34" s="4"/>
      <c r="Q34" s="1"/>
      <c r="S34" s="4">
        <v>17.5022302</v>
      </c>
      <c r="T34" s="4">
        <v>1.22873685</v>
      </c>
      <c r="U34" s="2">
        <v>11075115500</v>
      </c>
      <c r="V34" s="2">
        <v>1581522470</v>
      </c>
    </row>
    <row r="35" spans="1:22" ht="12.75">
      <c r="A35" s="4"/>
      <c r="B35" s="4"/>
      <c r="C35" s="4"/>
      <c r="D35" s="4"/>
      <c r="E35" s="4"/>
      <c r="Q35" s="1"/>
      <c r="S35" s="4">
        <v>18.0005691</v>
      </c>
      <c r="T35" s="4">
        <v>1.26372124</v>
      </c>
      <c r="U35" s="2">
        <v>11028397100</v>
      </c>
      <c r="V35" s="2">
        <v>1575246750</v>
      </c>
    </row>
    <row r="36" spans="1:22" ht="12.75">
      <c r="A36" s="4"/>
      <c r="B36" s="4"/>
      <c r="C36" s="4"/>
      <c r="D36" s="4"/>
      <c r="E36" s="4"/>
      <c r="Q36" s="1"/>
      <c r="S36" s="4">
        <v>18.4830635</v>
      </c>
      <c r="T36" s="4">
        <v>1.29759335</v>
      </c>
      <c r="U36" s="2">
        <v>10978618800</v>
      </c>
      <c r="V36" s="2">
        <v>1568589530</v>
      </c>
    </row>
    <row r="37" spans="1:22" ht="12.75">
      <c r="A37" s="4"/>
      <c r="B37" s="4"/>
      <c r="C37" s="4"/>
      <c r="D37" s="4"/>
      <c r="E37" s="4"/>
      <c r="Q37" s="1"/>
      <c r="S37" s="4">
        <v>18.9857926</v>
      </c>
      <c r="T37" s="4">
        <v>1.332886</v>
      </c>
      <c r="U37" s="2">
        <v>10915793200</v>
      </c>
      <c r="V37" s="2">
        <v>1560089990</v>
      </c>
    </row>
    <row r="38" spans="1:22" ht="12.75">
      <c r="A38" s="4"/>
      <c r="B38" s="4"/>
      <c r="C38" s="4"/>
      <c r="D38" s="4"/>
      <c r="E38" s="4"/>
      <c r="Q38" s="1"/>
      <c r="S38" s="4">
        <v>19.462202</v>
      </c>
      <c r="T38" s="4">
        <v>1.36633099</v>
      </c>
      <c r="U38" s="2">
        <v>10896318800</v>
      </c>
      <c r="V38" s="2">
        <v>1557770080</v>
      </c>
    </row>
    <row r="39" spans="1:22" ht="12.75">
      <c r="A39" s="4"/>
      <c r="B39" s="4"/>
      <c r="C39" s="4"/>
      <c r="D39" s="4"/>
      <c r="E39" s="4"/>
      <c r="Q39" s="1"/>
      <c r="S39" s="4">
        <v>20.0039305</v>
      </c>
      <c r="T39" s="4">
        <v>1.40436154</v>
      </c>
      <c r="U39" s="2">
        <v>10818076000</v>
      </c>
      <c r="V39" s="2">
        <v>1547137160</v>
      </c>
    </row>
    <row r="40" spans="17:22" ht="12.75">
      <c r="Q40" s="1"/>
      <c r="S40" s="4">
        <v>20.5625489</v>
      </c>
      <c r="T40" s="4">
        <v>1.44357784</v>
      </c>
      <c r="U40" s="2">
        <v>10778630100</v>
      </c>
      <c r="V40" s="2">
        <v>1542026900</v>
      </c>
    </row>
    <row r="41" spans="17:22" ht="12.75">
      <c r="Q41" s="1"/>
      <c r="S41" s="4">
        <v>20.9079009</v>
      </c>
      <c r="T41" s="4">
        <v>1.46782236</v>
      </c>
      <c r="U41" s="2">
        <v>10756700400</v>
      </c>
      <c r="V41" s="2">
        <v>1539472670</v>
      </c>
    </row>
    <row r="42" spans="17:22" ht="12.75">
      <c r="Q42" s="1"/>
      <c r="S42" s="4">
        <v>21.6462757</v>
      </c>
      <c r="T42" s="4">
        <v>1.51965803</v>
      </c>
      <c r="U42" s="2">
        <v>10665616900</v>
      </c>
      <c r="V42" s="2">
        <v>1527380650</v>
      </c>
    </row>
    <row r="43" spans="17:22" ht="12.75">
      <c r="Q43" s="1"/>
      <c r="S43" s="4">
        <v>21.9848169</v>
      </c>
      <c r="T43" s="4">
        <v>1.54342444</v>
      </c>
      <c r="U43" s="2">
        <v>10662256400</v>
      </c>
      <c r="V43" s="2">
        <v>1527330750</v>
      </c>
    </row>
    <row r="44" spans="17:22" ht="12.75">
      <c r="Q44" s="1"/>
      <c r="S44" s="4">
        <v>22.4862505</v>
      </c>
      <c r="T44" s="4">
        <v>1.57862632</v>
      </c>
      <c r="U44" s="2">
        <v>10602391600</v>
      </c>
      <c r="V44" s="2">
        <v>1520488790</v>
      </c>
    </row>
    <row r="45" spans="17:22" ht="12.75">
      <c r="Q45" s="1"/>
      <c r="S45" s="4">
        <v>23.1763741</v>
      </c>
      <c r="T45" s="4">
        <v>1.62707472</v>
      </c>
      <c r="U45" s="2">
        <v>10556321700</v>
      </c>
      <c r="V45" s="2">
        <v>1513351650</v>
      </c>
    </row>
    <row r="46" spans="17:22" ht="12.75">
      <c r="Q46" s="1"/>
      <c r="S46" s="4">
        <v>23.4250938</v>
      </c>
      <c r="T46" s="4">
        <v>1.64453548</v>
      </c>
      <c r="U46" s="2">
        <v>10533303300</v>
      </c>
      <c r="V46" s="2">
        <v>1510432320</v>
      </c>
    </row>
    <row r="47" spans="17:22" ht="12.75">
      <c r="Q47" s="1"/>
      <c r="S47" s="4">
        <v>24.005252</v>
      </c>
      <c r="T47" s="4">
        <v>1.68526407</v>
      </c>
      <c r="U47" s="2">
        <v>10488359900</v>
      </c>
      <c r="V47" s="2">
        <v>1504779540</v>
      </c>
    </row>
    <row r="48" spans="17:22" ht="12.75">
      <c r="Q48" s="1"/>
      <c r="S48" s="4">
        <v>24.4840745</v>
      </c>
      <c r="T48" s="4">
        <v>1.71887865</v>
      </c>
      <c r="U48" s="2">
        <v>10389832200</v>
      </c>
      <c r="V48" s="2">
        <v>1491459780</v>
      </c>
    </row>
    <row r="49" spans="17:22" ht="12.75">
      <c r="Q49" s="1"/>
      <c r="S49" s="4">
        <v>25.026996</v>
      </c>
      <c r="T49" s="4">
        <v>1.75699317</v>
      </c>
      <c r="U49" s="2">
        <v>10325303500</v>
      </c>
      <c r="V49" s="2">
        <v>1482950500</v>
      </c>
    </row>
    <row r="50" spans="17:22" ht="12.75">
      <c r="Q50" s="1"/>
      <c r="S50" s="4">
        <v>25.3694659</v>
      </c>
      <c r="T50" s="4">
        <v>1.78103546</v>
      </c>
      <c r="U50" s="2">
        <v>10286222100</v>
      </c>
      <c r="V50" s="2">
        <v>1477945500</v>
      </c>
    </row>
    <row r="51" spans="17:22" ht="12.75">
      <c r="Q51" s="1"/>
      <c r="S51" s="4">
        <v>25.6542143</v>
      </c>
      <c r="T51" s="4">
        <v>1.80102555</v>
      </c>
      <c r="U51" s="2">
        <v>10246279700</v>
      </c>
      <c r="V51" s="2">
        <v>1472679750</v>
      </c>
    </row>
    <row r="52" spans="17:22" ht="12.75">
      <c r="Q52" s="1"/>
      <c r="S52" s="4">
        <v>25.9198362</v>
      </c>
      <c r="T52" s="4">
        <v>1.81967292</v>
      </c>
      <c r="U52" s="2">
        <v>10211179300</v>
      </c>
      <c r="V52" s="2">
        <v>1468089450</v>
      </c>
    </row>
    <row r="53" spans="17:22" ht="12.75">
      <c r="Q53" s="1"/>
      <c r="S53" s="4">
        <v>26.4763477</v>
      </c>
      <c r="T53" s="4">
        <v>1.85874152</v>
      </c>
      <c r="U53" s="2">
        <v>10140376100</v>
      </c>
      <c r="V53" s="2">
        <v>1458992480</v>
      </c>
    </row>
    <row r="54" spans="17:22" ht="12.75">
      <c r="Q54" s="1"/>
      <c r="S54" s="4">
        <v>27.0328302</v>
      </c>
      <c r="T54" s="4">
        <v>1.8978081</v>
      </c>
      <c r="U54" s="2">
        <v>10061685200</v>
      </c>
      <c r="V54" s="2">
        <v>1448849430</v>
      </c>
    </row>
    <row r="55" spans="17:22" ht="12.75">
      <c r="Q55" s="1"/>
      <c r="S55" s="4"/>
      <c r="T55" s="4"/>
      <c r="U55" s="2"/>
      <c r="V55" s="2"/>
    </row>
    <row r="56" spans="17:22" ht="12.75">
      <c r="Q56" s="1"/>
      <c r="S56" s="4"/>
      <c r="T56" s="4"/>
      <c r="U56" s="2"/>
      <c r="V56" s="2"/>
    </row>
    <row r="57" spans="17:22" ht="12.75">
      <c r="Q57" s="1"/>
      <c r="S57" s="4"/>
      <c r="T57" s="4"/>
      <c r="U57" s="2"/>
      <c r="V57" s="2"/>
    </row>
    <row r="58" spans="17:22" ht="12.75">
      <c r="Q58" s="1"/>
      <c r="S58" s="4"/>
      <c r="T58" s="4"/>
      <c r="U58" s="2"/>
      <c r="V58" s="2"/>
    </row>
    <row r="59" spans="18:22" ht="12.75">
      <c r="R59" s="2"/>
      <c r="S59" s="4"/>
      <c r="T59" s="4"/>
      <c r="U59" s="2"/>
      <c r="V59" s="2"/>
    </row>
    <row r="60" spans="18:22" ht="12.75">
      <c r="R60" s="2"/>
      <c r="S60" s="4"/>
      <c r="T60" s="4"/>
      <c r="U60" s="2"/>
      <c r="V60" s="2"/>
    </row>
    <row r="61" spans="18:22" ht="12.75">
      <c r="R61" s="2"/>
      <c r="S61" s="4"/>
      <c r="T61" s="4"/>
      <c r="U61" s="2"/>
      <c r="V61" s="2"/>
    </row>
    <row r="62" spans="18:22" ht="12.75">
      <c r="R62" s="2"/>
      <c r="S62" s="4"/>
      <c r="T62" s="4"/>
      <c r="U62" s="2"/>
      <c r="V62" s="2"/>
    </row>
    <row r="63" spans="18:22" ht="12.75">
      <c r="R63" s="2"/>
      <c r="S63" s="4"/>
      <c r="T63" s="4"/>
      <c r="U63" s="2"/>
      <c r="V63" s="2"/>
    </row>
    <row r="64" spans="19:22" ht="12.75">
      <c r="S64" s="4"/>
      <c r="T64" s="4"/>
      <c r="U64" s="2"/>
      <c r="V64" s="2"/>
    </row>
    <row r="65" spans="19:22" ht="12.75">
      <c r="S65" s="4"/>
      <c r="T65" s="4"/>
      <c r="U65" s="2"/>
      <c r="V65" s="2"/>
    </row>
    <row r="66" spans="19:22" ht="12.75">
      <c r="S66" s="4"/>
      <c r="T66" s="4"/>
      <c r="U66" s="2"/>
      <c r="V66" s="2"/>
    </row>
    <row r="67" spans="19:22" ht="12.75">
      <c r="S67" s="4"/>
      <c r="T67" s="4"/>
      <c r="U67" s="2"/>
      <c r="V67" s="2"/>
    </row>
    <row r="68" spans="19:22" ht="12.75">
      <c r="S68" s="4"/>
      <c r="T68" s="4"/>
      <c r="U68" s="2"/>
      <c r="V68" s="2"/>
    </row>
    <row r="69" spans="19:22" ht="12.75">
      <c r="S69" s="4"/>
      <c r="T69" s="4"/>
      <c r="U69" s="2"/>
      <c r="V69" s="2"/>
    </row>
    <row r="70" spans="19:22" ht="12.75">
      <c r="S70" s="4"/>
      <c r="T70" s="4"/>
      <c r="U70" s="2"/>
      <c r="V70" s="2"/>
    </row>
    <row r="71" spans="19:22" ht="12.75">
      <c r="S71" s="4"/>
      <c r="T71" s="4"/>
      <c r="U71" s="2"/>
      <c r="V71" s="2"/>
    </row>
    <row r="72" spans="19:22" ht="12.75">
      <c r="S72" s="4"/>
      <c r="T72" s="4"/>
      <c r="U72" s="2"/>
      <c r="V72" s="2"/>
    </row>
    <row r="73" spans="19:22" ht="12.75">
      <c r="S73" s="4"/>
      <c r="T73" s="4"/>
      <c r="U73" s="2"/>
      <c r="V73" s="2"/>
    </row>
    <row r="74" spans="19:22" ht="12.75">
      <c r="S74" s="4"/>
      <c r="T74" s="4"/>
      <c r="U74" s="2"/>
      <c r="V74" s="2"/>
    </row>
    <row r="75" spans="19:22" ht="12.75">
      <c r="S75" s="4"/>
      <c r="T75" s="4"/>
      <c r="U75" s="2"/>
      <c r="V75" s="2"/>
    </row>
    <row r="76" spans="19:22" ht="12.75">
      <c r="S76" s="4"/>
      <c r="T76" s="4"/>
      <c r="U76" s="2"/>
      <c r="V76" s="2"/>
    </row>
    <row r="77" spans="19:22" ht="12.75">
      <c r="S77" s="4"/>
      <c r="T77" s="4"/>
      <c r="U77" s="2"/>
      <c r="V77" s="2"/>
    </row>
    <row r="78" spans="19:22" ht="12.75">
      <c r="S78" s="4"/>
      <c r="T78" s="4"/>
      <c r="U78" s="2"/>
      <c r="V78" s="2"/>
    </row>
    <row r="79" spans="19:22" ht="12.75">
      <c r="S79" s="4"/>
      <c r="T79" s="4"/>
      <c r="U79" s="2"/>
      <c r="V79" s="2"/>
    </row>
    <row r="80" spans="19:22" ht="12.75">
      <c r="S80" s="4"/>
      <c r="T80" s="4"/>
      <c r="U80" s="2"/>
      <c r="V80" s="2"/>
    </row>
    <row r="81" spans="19:22" ht="12.75">
      <c r="S81" s="4"/>
      <c r="T81" s="4"/>
      <c r="U81" s="2"/>
      <c r="V81" s="2"/>
    </row>
    <row r="82" spans="19:22" ht="12.75">
      <c r="S82" s="4"/>
      <c r="T82" s="4"/>
      <c r="U82" s="2"/>
      <c r="V82" s="2"/>
    </row>
    <row r="83" spans="19:22" ht="12.75">
      <c r="S83" s="4"/>
      <c r="T83" s="4"/>
      <c r="U83" s="2"/>
      <c r="V83" s="2"/>
    </row>
    <row r="84" spans="19:22" ht="12.75">
      <c r="S84" s="4"/>
      <c r="T84" s="4"/>
      <c r="U84" s="2"/>
      <c r="V84" s="2"/>
    </row>
    <row r="85" spans="19:22" ht="12.75">
      <c r="S85" s="4"/>
      <c r="T85" s="4"/>
      <c r="U85" s="2"/>
      <c r="V85" s="2"/>
    </row>
    <row r="86" spans="19:22" ht="12.75">
      <c r="S86" s="4"/>
      <c r="T86" s="4"/>
      <c r="U86" s="2"/>
      <c r="V86" s="2"/>
    </row>
    <row r="87" spans="19:22" ht="12.75">
      <c r="S87" s="4"/>
      <c r="T87" s="4"/>
      <c r="U87" s="2"/>
      <c r="V87" s="2"/>
    </row>
    <row r="88" spans="19:22" ht="12.75">
      <c r="S88" s="4"/>
      <c r="T88" s="4"/>
      <c r="U88" s="2"/>
      <c r="V88" s="2"/>
    </row>
    <row r="89" spans="19:22" ht="12.75">
      <c r="S89" s="4"/>
      <c r="T89" s="4"/>
      <c r="U89" s="2"/>
      <c r="V89" s="2"/>
    </row>
    <row r="90" spans="19:22" ht="12.75">
      <c r="S90" s="4"/>
      <c r="T90" s="4"/>
      <c r="U90" s="2"/>
      <c r="V90" s="2"/>
    </row>
    <row r="91" spans="19:22" ht="12.75">
      <c r="S91" s="4"/>
      <c r="T91" s="4"/>
      <c r="U91" s="2"/>
      <c r="V91" s="2"/>
    </row>
    <row r="92" spans="19:22" ht="12.75">
      <c r="S92" s="4"/>
      <c r="T92" s="4"/>
      <c r="U92" s="2"/>
      <c r="V92" s="2"/>
    </row>
    <row r="93" spans="19:22" ht="12.75">
      <c r="S93" s="4"/>
      <c r="T93" s="4"/>
      <c r="U93" s="2"/>
      <c r="V93" s="2"/>
    </row>
    <row r="94" spans="19:22" ht="12.75">
      <c r="S94" s="4"/>
      <c r="T94" s="4"/>
      <c r="U94" s="2"/>
      <c r="V94" s="2"/>
    </row>
    <row r="95" spans="19:22" ht="12.75">
      <c r="S95" s="4"/>
      <c r="T95" s="4"/>
      <c r="U95" s="2"/>
      <c r="V95" s="2"/>
    </row>
    <row r="96" spans="19:22" ht="12.75">
      <c r="S96" s="4"/>
      <c r="T96" s="4"/>
      <c r="U96" s="2"/>
      <c r="V96" s="2"/>
    </row>
    <row r="97" spans="19:22" ht="12.75">
      <c r="S97" s="4"/>
      <c r="T97" s="4"/>
      <c r="U97" s="2"/>
      <c r="V97" s="2"/>
    </row>
    <row r="98" spans="19:22" ht="12.75">
      <c r="S98" s="4"/>
      <c r="T98" s="4"/>
      <c r="U98" s="2"/>
      <c r="V98" s="2"/>
    </row>
    <row r="99" spans="19:22" ht="12.75">
      <c r="S99" s="4"/>
      <c r="T99" s="4"/>
      <c r="U99" s="2"/>
      <c r="V99" s="2"/>
    </row>
    <row r="100" spans="19:22" ht="12.75">
      <c r="S100" s="4"/>
      <c r="T100" s="4"/>
      <c r="U100" s="2"/>
      <c r="V100" s="2"/>
    </row>
    <row r="101" spans="19:22" ht="12.75">
      <c r="S101" s="4"/>
      <c r="T101" s="4"/>
      <c r="U101" s="2"/>
      <c r="V101" s="2"/>
    </row>
    <row r="102" spans="19:22" ht="12.75">
      <c r="S102" s="4"/>
      <c r="T102" s="4"/>
      <c r="U102" s="2"/>
      <c r="V102" s="2"/>
    </row>
    <row r="103" spans="19:22" ht="12.75">
      <c r="S103" s="4"/>
      <c r="T103" s="4"/>
      <c r="U103" s="2"/>
      <c r="V103" s="2"/>
    </row>
    <row r="104" spans="19:22" ht="12.75">
      <c r="S104" s="4"/>
      <c r="T104" s="4"/>
      <c r="U104" s="2"/>
      <c r="V104" s="2"/>
    </row>
    <row r="105" spans="19:22" ht="12.75">
      <c r="S105" s="4"/>
      <c r="T105" s="4"/>
      <c r="U105" s="2"/>
      <c r="V105" s="2"/>
    </row>
    <row r="106" spans="19:22" ht="12.75">
      <c r="S106" s="4"/>
      <c r="T106" s="4"/>
      <c r="U106" s="2"/>
      <c r="V106" s="2"/>
    </row>
    <row r="107" spans="19:22" ht="12.75">
      <c r="S107" s="4"/>
      <c r="T107" s="4"/>
      <c r="U107" s="2"/>
      <c r="V107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Jefferson 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srs-ee</dc:creator>
  <cp:keywords/>
  <dc:description/>
  <cp:lastModifiedBy>Mike Drury</cp:lastModifiedBy>
  <cp:lastPrinted>2011-10-07T14:13:57Z</cp:lastPrinted>
  <dcterms:created xsi:type="dcterms:W3CDTF">2007-08-20T14:06:43Z</dcterms:created>
  <dcterms:modified xsi:type="dcterms:W3CDTF">2018-03-30T16:33:38Z</dcterms:modified>
  <cp:category/>
  <cp:version/>
  <cp:contentType/>
  <cp:contentStatus/>
</cp:coreProperties>
</file>