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0" yWindow="780" windowWidth="28060" windowHeight="16080" tabRatio="500" activeTab="1"/>
  </bookViews>
  <sheets>
    <sheet name="100A plots" sheetId="7" r:id="rId1"/>
    <sheet name="100A calculations" sheetId="4" r:id="rId2"/>
    <sheet name="200A plots" sheetId="1" r:id="rId3"/>
    <sheet name="200A" sheetId="2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P42" i="1" l="1"/>
  <c r="EP43" i="1"/>
  <c r="EP44" i="1"/>
  <c r="EP45" i="1"/>
  <c r="EO42" i="1"/>
  <c r="EO43" i="1"/>
  <c r="EO44" i="1"/>
  <c r="EO45" i="1"/>
  <c r="EN41" i="1"/>
  <c r="EN42" i="1"/>
  <c r="EN43" i="1"/>
  <c r="EN44" i="1"/>
  <c r="EN45" i="1"/>
  <c r="EM41" i="1"/>
  <c r="EM42" i="1"/>
  <c r="EM43" i="1"/>
  <c r="EM44" i="1"/>
  <c r="EM45" i="1"/>
  <c r="EJ42" i="1"/>
  <c r="EJ43" i="1"/>
  <c r="EJ44" i="1"/>
  <c r="EJ45" i="1"/>
  <c r="EI41" i="1"/>
  <c r="EI42" i="1"/>
  <c r="EI43" i="1"/>
  <c r="EI44" i="1"/>
  <c r="EI45" i="1"/>
  <c r="EH42" i="1"/>
  <c r="EH43" i="1"/>
  <c r="EH44" i="1"/>
  <c r="EH45" i="1"/>
  <c r="EP30" i="1"/>
  <c r="EO29" i="1"/>
  <c r="EM28" i="1"/>
  <c r="EI29" i="1"/>
  <c r="EH29" i="1"/>
  <c r="EP13" i="1"/>
  <c r="EO9" i="1"/>
  <c r="EO12" i="1"/>
  <c r="EI12" i="1"/>
  <c r="EH9" i="1"/>
  <c r="DK43" i="1"/>
  <c r="DM46" i="1"/>
  <c r="DN45" i="1"/>
  <c r="DN42" i="1"/>
  <c r="DN43" i="1"/>
  <c r="DN44" i="1"/>
  <c r="DN46" i="1"/>
  <c r="DN47" i="1"/>
  <c r="DM42" i="1"/>
  <c r="DM43" i="1"/>
  <c r="DM44" i="1"/>
  <c r="DM45" i="1"/>
  <c r="DM47" i="1"/>
  <c r="DL41" i="1"/>
  <c r="DL42" i="1"/>
  <c r="DL43" i="1"/>
  <c r="DL44" i="1"/>
  <c r="DL45" i="1"/>
  <c r="DL46" i="1"/>
  <c r="DL47" i="1"/>
  <c r="DK41" i="1"/>
  <c r="DK42" i="1"/>
  <c r="DK44" i="1"/>
  <c r="DK45" i="1"/>
  <c r="DK46" i="1"/>
  <c r="DK47" i="1"/>
  <c r="DH42" i="1"/>
  <c r="DH43" i="1"/>
  <c r="DH44" i="1"/>
  <c r="DH45" i="1"/>
  <c r="DH46" i="1"/>
  <c r="DH47" i="1"/>
  <c r="DG41" i="1"/>
  <c r="DG42" i="1"/>
  <c r="DG43" i="1"/>
  <c r="DG44" i="1"/>
  <c r="DG45" i="1"/>
  <c r="DG46" i="1"/>
  <c r="DG47" i="1"/>
  <c r="DF42" i="1"/>
  <c r="DF43" i="1"/>
  <c r="DF44" i="1"/>
  <c r="DF45" i="1"/>
  <c r="DF46" i="1"/>
  <c r="DF47" i="1"/>
  <c r="DN29" i="1"/>
  <c r="DM30" i="1"/>
  <c r="DK26" i="1"/>
  <c r="DN12" i="1"/>
  <c r="CF52" i="1"/>
  <c r="CJ51" i="1"/>
  <c r="CL51" i="1"/>
  <c r="CK52" i="1"/>
  <c r="CM52" i="1"/>
  <c r="CK50" i="1"/>
  <c r="CM50" i="1"/>
  <c r="CK51" i="1"/>
  <c r="CM51" i="1"/>
  <c r="CJ50" i="1"/>
  <c r="CL50" i="1"/>
  <c r="CJ52" i="1"/>
  <c r="CL52" i="1"/>
  <c r="CK49" i="1"/>
  <c r="CJ49" i="1"/>
  <c r="CF50" i="1"/>
  <c r="CG50" i="1"/>
  <c r="CG52" i="1"/>
  <c r="CF51" i="1"/>
  <c r="CG51" i="1"/>
  <c r="CF49" i="1"/>
  <c r="CE50" i="1"/>
  <c r="CE52" i="1"/>
  <c r="CE51" i="1"/>
  <c r="CK30" i="1"/>
  <c r="CJ11" i="1"/>
  <c r="BK51" i="1"/>
  <c r="BJ50" i="1"/>
  <c r="BI49" i="1"/>
  <c r="BJ11" i="1"/>
  <c r="BI12" i="1"/>
  <c r="BH11" i="1"/>
  <c r="BD9" i="1"/>
  <c r="AI40" i="1"/>
  <c r="AH37" i="1"/>
  <c r="AF36" i="1"/>
  <c r="AH24" i="1"/>
  <c r="AF23" i="1"/>
  <c r="AI12" i="1"/>
  <c r="AH11" i="1"/>
  <c r="AH9" i="1"/>
  <c r="AF8" i="1"/>
  <c r="AC9" i="1"/>
  <c r="AB8" i="1"/>
  <c r="AA9" i="1"/>
  <c r="J40" i="1"/>
  <c r="I39" i="1"/>
  <c r="I38" i="1"/>
  <c r="I40" i="1"/>
  <c r="J38" i="1"/>
  <c r="J39" i="1"/>
  <c r="J37" i="1"/>
  <c r="I37" i="1"/>
  <c r="H36" i="1"/>
  <c r="G39" i="1"/>
  <c r="G37" i="1"/>
  <c r="G38" i="1"/>
  <c r="G40" i="1"/>
  <c r="G36" i="1"/>
  <c r="D38" i="1"/>
  <c r="D39" i="1"/>
  <c r="D40" i="1"/>
  <c r="D37" i="1"/>
  <c r="C36" i="1"/>
  <c r="C38" i="1"/>
  <c r="C39" i="1"/>
  <c r="C40" i="1"/>
  <c r="B38" i="1"/>
  <c r="B39" i="1"/>
  <c r="B40" i="1"/>
  <c r="B37" i="1"/>
  <c r="H28" i="1"/>
  <c r="J28" i="1"/>
  <c r="G28" i="1"/>
  <c r="I28" i="1"/>
  <c r="D24" i="1"/>
  <c r="D25" i="1"/>
  <c r="D26" i="1"/>
  <c r="D27" i="1"/>
  <c r="D28" i="1"/>
  <c r="C23" i="1"/>
  <c r="C24" i="1"/>
  <c r="C25" i="1"/>
  <c r="C26" i="1"/>
  <c r="C27" i="1"/>
  <c r="C28" i="1"/>
  <c r="B24" i="1"/>
  <c r="B25" i="1"/>
  <c r="B26" i="1"/>
  <c r="B27" i="1"/>
  <c r="B28" i="1"/>
  <c r="J10" i="1"/>
  <c r="J11" i="1"/>
  <c r="J12" i="1"/>
  <c r="J13" i="1"/>
  <c r="I10" i="1"/>
  <c r="I11" i="1"/>
  <c r="I12" i="1"/>
  <c r="I13" i="1"/>
  <c r="H12" i="1"/>
  <c r="H13" i="1"/>
  <c r="G13" i="1"/>
  <c r="G10" i="1"/>
  <c r="G9" i="1"/>
  <c r="G11" i="1"/>
  <c r="G12" i="1"/>
  <c r="D10" i="1"/>
  <c r="D11" i="1"/>
  <c r="D12" i="1"/>
  <c r="D13" i="1"/>
  <c r="C9" i="1"/>
  <c r="C10" i="1"/>
  <c r="C11" i="1"/>
  <c r="C12" i="1"/>
  <c r="C13" i="1"/>
  <c r="B10" i="1"/>
  <c r="B11" i="1"/>
  <c r="B12" i="1"/>
  <c r="B13" i="1"/>
  <c r="AG136" i="7"/>
  <c r="AG130" i="7"/>
  <c r="AI136" i="7"/>
  <c r="AF136" i="7"/>
  <c r="AF130" i="7"/>
  <c r="AH136" i="7"/>
  <c r="AB136" i="7"/>
  <c r="AB130" i="7"/>
  <c r="AC136" i="7"/>
  <c r="AA136" i="7"/>
  <c r="AG135" i="7"/>
  <c r="AI135" i="7"/>
  <c r="AF135" i="7"/>
  <c r="AH135" i="7"/>
  <c r="AB135" i="7"/>
  <c r="AC135" i="7"/>
  <c r="AA135" i="7"/>
  <c r="H135" i="7"/>
  <c r="H130" i="7"/>
  <c r="J135" i="7"/>
  <c r="G135" i="7"/>
  <c r="G130" i="7"/>
  <c r="I135" i="7"/>
  <c r="C135" i="7"/>
  <c r="C130" i="7"/>
  <c r="D135" i="7"/>
  <c r="B135" i="7"/>
  <c r="AG134" i="7"/>
  <c r="AI134" i="7"/>
  <c r="AF134" i="7"/>
  <c r="AH134" i="7"/>
  <c r="AB134" i="7"/>
  <c r="AC134" i="7"/>
  <c r="AA134" i="7"/>
  <c r="H134" i="7"/>
  <c r="J134" i="7"/>
  <c r="G134" i="7"/>
  <c r="I134" i="7"/>
  <c r="C134" i="7"/>
  <c r="D134" i="7"/>
  <c r="B134" i="7"/>
  <c r="AG133" i="7"/>
  <c r="AI133" i="7"/>
  <c r="AF133" i="7"/>
  <c r="AH133" i="7"/>
  <c r="AB133" i="7"/>
  <c r="AC133" i="7"/>
  <c r="AA133" i="7"/>
  <c r="H133" i="7"/>
  <c r="J133" i="7"/>
  <c r="G133" i="7"/>
  <c r="I133" i="7"/>
  <c r="C133" i="7"/>
  <c r="D133" i="7"/>
  <c r="B133" i="7"/>
  <c r="AZ132" i="7"/>
  <c r="AG132" i="7"/>
  <c r="AI132" i="7"/>
  <c r="AF132" i="7"/>
  <c r="AH132" i="7"/>
  <c r="AB132" i="7"/>
  <c r="AC132" i="7"/>
  <c r="AA132" i="7"/>
  <c r="H132" i="7"/>
  <c r="J132" i="7"/>
  <c r="G132" i="7"/>
  <c r="I132" i="7"/>
  <c r="C132" i="7"/>
  <c r="D132" i="7"/>
  <c r="B132" i="7"/>
  <c r="AZ131" i="7"/>
  <c r="AG131" i="7"/>
  <c r="AI131" i="7"/>
  <c r="AF131" i="7"/>
  <c r="AH131" i="7"/>
  <c r="AB131" i="7"/>
  <c r="AC131" i="7"/>
  <c r="AA131" i="7"/>
  <c r="R131" i="7"/>
  <c r="H131" i="7"/>
  <c r="J131" i="7"/>
  <c r="G131" i="7"/>
  <c r="I131" i="7"/>
  <c r="C131" i="7"/>
  <c r="D131" i="7"/>
  <c r="B131" i="7"/>
  <c r="AZ130" i="7"/>
  <c r="R130" i="7"/>
  <c r="R129" i="7"/>
  <c r="H119" i="7"/>
  <c r="H111" i="7"/>
  <c r="J119" i="7"/>
  <c r="G119" i="7"/>
  <c r="G111" i="7"/>
  <c r="I119" i="7"/>
  <c r="C119" i="7"/>
  <c r="C111" i="7"/>
  <c r="D119" i="7"/>
  <c r="B119" i="7"/>
  <c r="H118" i="7"/>
  <c r="J118" i="7"/>
  <c r="G118" i="7"/>
  <c r="I118" i="7"/>
  <c r="C118" i="7"/>
  <c r="D118" i="7"/>
  <c r="B118" i="7"/>
  <c r="AG117" i="7"/>
  <c r="AG111" i="7"/>
  <c r="AI117" i="7"/>
  <c r="AF117" i="7"/>
  <c r="AF111" i="7"/>
  <c r="AH117" i="7"/>
  <c r="AB117" i="7"/>
  <c r="AB111" i="7"/>
  <c r="AC117" i="7"/>
  <c r="AA117" i="7"/>
  <c r="H117" i="7"/>
  <c r="J117" i="7"/>
  <c r="G117" i="7"/>
  <c r="I117" i="7"/>
  <c r="C117" i="7"/>
  <c r="D117" i="7"/>
  <c r="B117" i="7"/>
  <c r="DC116" i="7"/>
  <c r="BU116" i="7"/>
  <c r="AG116" i="7"/>
  <c r="AI116" i="7"/>
  <c r="AF116" i="7"/>
  <c r="AH116" i="7"/>
  <c r="AB116" i="7"/>
  <c r="AC116" i="7"/>
  <c r="AA116" i="7"/>
  <c r="H116" i="7"/>
  <c r="J116" i="7"/>
  <c r="G116" i="7"/>
  <c r="I116" i="7"/>
  <c r="C116" i="7"/>
  <c r="D116" i="7"/>
  <c r="B116" i="7"/>
  <c r="DC115" i="7"/>
  <c r="BU115" i="7"/>
  <c r="AG115" i="7"/>
  <c r="AI115" i="7"/>
  <c r="AF115" i="7"/>
  <c r="AH115" i="7"/>
  <c r="AB115" i="7"/>
  <c r="AC115" i="7"/>
  <c r="AA115" i="7"/>
  <c r="H115" i="7"/>
  <c r="J115" i="7"/>
  <c r="G115" i="7"/>
  <c r="I115" i="7"/>
  <c r="C115" i="7"/>
  <c r="D115" i="7"/>
  <c r="B115" i="7"/>
  <c r="DC114" i="7"/>
  <c r="BU114" i="7"/>
  <c r="BI114" i="7"/>
  <c r="BI109" i="7"/>
  <c r="BK114" i="7"/>
  <c r="BH114" i="7"/>
  <c r="BH109" i="7"/>
  <c r="BJ114" i="7"/>
  <c r="BD114" i="7"/>
  <c r="BD109" i="7"/>
  <c r="BE114" i="7"/>
  <c r="BC114" i="7"/>
  <c r="AZ114" i="7"/>
  <c r="AG114" i="7"/>
  <c r="AI114" i="7"/>
  <c r="AF114" i="7"/>
  <c r="AH114" i="7"/>
  <c r="AB114" i="7"/>
  <c r="AC114" i="7"/>
  <c r="AA114" i="7"/>
  <c r="R114" i="7"/>
  <c r="H114" i="7"/>
  <c r="J114" i="7"/>
  <c r="G114" i="7"/>
  <c r="I114" i="7"/>
  <c r="C114" i="7"/>
  <c r="D114" i="7"/>
  <c r="B114" i="7"/>
  <c r="CK113" i="7"/>
  <c r="CK109" i="7"/>
  <c r="CM113" i="7"/>
  <c r="CJ113" i="7"/>
  <c r="CJ109" i="7"/>
  <c r="CL113" i="7"/>
  <c r="CF113" i="7"/>
  <c r="CF109" i="7"/>
  <c r="CG113" i="7"/>
  <c r="CE113" i="7"/>
  <c r="BI113" i="7"/>
  <c r="BK113" i="7"/>
  <c r="BH113" i="7"/>
  <c r="BJ113" i="7"/>
  <c r="BD113" i="7"/>
  <c r="BE113" i="7"/>
  <c r="BC113" i="7"/>
  <c r="AZ113" i="7"/>
  <c r="AG113" i="7"/>
  <c r="AI113" i="7"/>
  <c r="AF113" i="7"/>
  <c r="AH113" i="7"/>
  <c r="AB113" i="7"/>
  <c r="AC113" i="7"/>
  <c r="AA113" i="7"/>
  <c r="R113" i="7"/>
  <c r="H113" i="7"/>
  <c r="J113" i="7"/>
  <c r="G113" i="7"/>
  <c r="I113" i="7"/>
  <c r="C113" i="7"/>
  <c r="D113" i="7"/>
  <c r="B113" i="7"/>
  <c r="CK112" i="7"/>
  <c r="CM112" i="7"/>
  <c r="CJ112" i="7"/>
  <c r="CL112" i="7"/>
  <c r="CF112" i="7"/>
  <c r="CG112" i="7"/>
  <c r="CE112" i="7"/>
  <c r="BI112" i="7"/>
  <c r="BK112" i="7"/>
  <c r="BH112" i="7"/>
  <c r="BJ112" i="7"/>
  <c r="BD112" i="7"/>
  <c r="BE112" i="7"/>
  <c r="BC112" i="7"/>
  <c r="AZ112" i="7"/>
  <c r="AG112" i="7"/>
  <c r="AI112" i="7"/>
  <c r="AF112" i="7"/>
  <c r="AH112" i="7"/>
  <c r="AB112" i="7"/>
  <c r="AC112" i="7"/>
  <c r="AA112" i="7"/>
  <c r="R112" i="7"/>
  <c r="H112" i="7"/>
  <c r="J112" i="7"/>
  <c r="G112" i="7"/>
  <c r="I112" i="7"/>
  <c r="C112" i="7"/>
  <c r="D112" i="7"/>
  <c r="B112" i="7"/>
  <c r="CK111" i="7"/>
  <c r="CM111" i="7"/>
  <c r="CJ111" i="7"/>
  <c r="CL111" i="7"/>
  <c r="CF111" i="7"/>
  <c r="CG111" i="7"/>
  <c r="CE111" i="7"/>
  <c r="BI111" i="7"/>
  <c r="BK111" i="7"/>
  <c r="BH111" i="7"/>
  <c r="BJ111" i="7"/>
  <c r="BD111" i="7"/>
  <c r="BE111" i="7"/>
  <c r="BC111" i="7"/>
  <c r="CK110" i="7"/>
  <c r="CM110" i="7"/>
  <c r="CJ110" i="7"/>
  <c r="CL110" i="7"/>
  <c r="CF110" i="7"/>
  <c r="CG110" i="7"/>
  <c r="CE110" i="7"/>
  <c r="BI110" i="7"/>
  <c r="BK110" i="7"/>
  <c r="BH110" i="7"/>
  <c r="BJ110" i="7"/>
  <c r="BD110" i="7"/>
  <c r="BE110" i="7"/>
  <c r="BC110" i="7"/>
  <c r="AG104" i="7"/>
  <c r="AG98" i="7"/>
  <c r="AI104" i="7"/>
  <c r="AF104" i="7"/>
  <c r="AF98" i="7"/>
  <c r="AH104" i="7"/>
  <c r="AB104" i="7"/>
  <c r="AB98" i="7"/>
  <c r="AC104" i="7"/>
  <c r="AA104" i="7"/>
  <c r="AG103" i="7"/>
  <c r="AI103" i="7"/>
  <c r="AF103" i="7"/>
  <c r="AH103" i="7"/>
  <c r="AB103" i="7"/>
  <c r="AC103" i="7"/>
  <c r="AA103" i="7"/>
  <c r="AG102" i="7"/>
  <c r="AI102" i="7"/>
  <c r="AF102" i="7"/>
  <c r="AH102" i="7"/>
  <c r="AB102" i="7"/>
  <c r="AC102" i="7"/>
  <c r="AA102" i="7"/>
  <c r="H102" i="7"/>
  <c r="H98" i="7"/>
  <c r="J102" i="7"/>
  <c r="G102" i="7"/>
  <c r="G98" i="7"/>
  <c r="I102" i="7"/>
  <c r="C102" i="7"/>
  <c r="C98" i="7"/>
  <c r="D102" i="7"/>
  <c r="B102" i="7"/>
  <c r="CK101" i="7"/>
  <c r="CK95" i="7"/>
  <c r="CM101" i="7"/>
  <c r="CJ101" i="7"/>
  <c r="CJ95" i="7"/>
  <c r="CL101" i="7"/>
  <c r="CF101" i="7"/>
  <c r="CF95" i="7"/>
  <c r="CG101" i="7"/>
  <c r="CE101" i="7"/>
  <c r="AG101" i="7"/>
  <c r="AI101" i="7"/>
  <c r="AF101" i="7"/>
  <c r="AH101" i="7"/>
  <c r="AB101" i="7"/>
  <c r="AC101" i="7"/>
  <c r="AA101" i="7"/>
  <c r="H101" i="7"/>
  <c r="J101" i="7"/>
  <c r="G101" i="7"/>
  <c r="I101" i="7"/>
  <c r="C101" i="7"/>
  <c r="D101" i="7"/>
  <c r="B101" i="7"/>
  <c r="CK100" i="7"/>
  <c r="CM100" i="7"/>
  <c r="CJ100" i="7"/>
  <c r="CL100" i="7"/>
  <c r="CF100" i="7"/>
  <c r="CG100" i="7"/>
  <c r="CE100" i="7"/>
  <c r="AG100" i="7"/>
  <c r="AI100" i="7"/>
  <c r="AF100" i="7"/>
  <c r="AH100" i="7"/>
  <c r="AB100" i="7"/>
  <c r="AC100" i="7"/>
  <c r="AA100" i="7"/>
  <c r="H100" i="7"/>
  <c r="J100" i="7"/>
  <c r="G100" i="7"/>
  <c r="I100" i="7"/>
  <c r="C100" i="7"/>
  <c r="D100" i="7"/>
  <c r="B100" i="7"/>
  <c r="DC99" i="7"/>
  <c r="CK99" i="7"/>
  <c r="CM99" i="7"/>
  <c r="CJ99" i="7"/>
  <c r="CL99" i="7"/>
  <c r="CF99" i="7"/>
  <c r="CG99" i="7"/>
  <c r="CE99" i="7"/>
  <c r="AG99" i="7"/>
  <c r="AI99" i="7"/>
  <c r="AF99" i="7"/>
  <c r="AH99" i="7"/>
  <c r="AB99" i="7"/>
  <c r="AC99" i="7"/>
  <c r="AA99" i="7"/>
  <c r="R99" i="7"/>
  <c r="H99" i="7"/>
  <c r="J99" i="7"/>
  <c r="G99" i="7"/>
  <c r="I99" i="7"/>
  <c r="C99" i="7"/>
  <c r="D99" i="7"/>
  <c r="B99" i="7"/>
  <c r="DC98" i="7"/>
  <c r="CK98" i="7"/>
  <c r="CM98" i="7"/>
  <c r="CJ98" i="7"/>
  <c r="CL98" i="7"/>
  <c r="CF98" i="7"/>
  <c r="CG98" i="7"/>
  <c r="CE98" i="7"/>
  <c r="BU98" i="7"/>
  <c r="BI98" i="7"/>
  <c r="BI95" i="7"/>
  <c r="BK98" i="7"/>
  <c r="BH98" i="7"/>
  <c r="BH95" i="7"/>
  <c r="BJ98" i="7"/>
  <c r="BD98" i="7"/>
  <c r="BD95" i="7"/>
  <c r="BE98" i="7"/>
  <c r="BC98" i="7"/>
  <c r="AZ98" i="7"/>
  <c r="R98" i="7"/>
  <c r="DC97" i="7"/>
  <c r="CK97" i="7"/>
  <c r="CM97" i="7"/>
  <c r="CJ97" i="7"/>
  <c r="CL97" i="7"/>
  <c r="CF97" i="7"/>
  <c r="CG97" i="7"/>
  <c r="CE97" i="7"/>
  <c r="BU97" i="7"/>
  <c r="BI97" i="7"/>
  <c r="BK97" i="7"/>
  <c r="BH97" i="7"/>
  <c r="BJ97" i="7"/>
  <c r="BD97" i="7"/>
  <c r="BE97" i="7"/>
  <c r="BC97" i="7"/>
  <c r="AZ97" i="7"/>
  <c r="R97" i="7"/>
  <c r="CK96" i="7"/>
  <c r="CM96" i="7"/>
  <c r="CJ96" i="7"/>
  <c r="CL96" i="7"/>
  <c r="CF96" i="7"/>
  <c r="CG96" i="7"/>
  <c r="CE96" i="7"/>
  <c r="BU96" i="7"/>
  <c r="BI96" i="7"/>
  <c r="BK96" i="7"/>
  <c r="BH96" i="7"/>
  <c r="BJ96" i="7"/>
  <c r="BD96" i="7"/>
  <c r="BE96" i="7"/>
  <c r="BC96" i="7"/>
  <c r="AZ96" i="7"/>
  <c r="AG88" i="7"/>
  <c r="AG80" i="7"/>
  <c r="AI88" i="7"/>
  <c r="AF88" i="7"/>
  <c r="AF80" i="7"/>
  <c r="AH88" i="7"/>
  <c r="AB88" i="7"/>
  <c r="AB80" i="7"/>
  <c r="AC88" i="7"/>
  <c r="AA88" i="7"/>
  <c r="AG87" i="7"/>
  <c r="AI87" i="7"/>
  <c r="AF87" i="7"/>
  <c r="AH87" i="7"/>
  <c r="AB87" i="7"/>
  <c r="AC87" i="7"/>
  <c r="AA87" i="7"/>
  <c r="H87" i="7"/>
  <c r="H80" i="7"/>
  <c r="J87" i="7"/>
  <c r="G87" i="7"/>
  <c r="G80" i="7"/>
  <c r="I87" i="7"/>
  <c r="C87" i="7"/>
  <c r="C80" i="7"/>
  <c r="D87" i="7"/>
  <c r="B87" i="7"/>
  <c r="AG86" i="7"/>
  <c r="AI86" i="7"/>
  <c r="AF86" i="7"/>
  <c r="AH86" i="7"/>
  <c r="AB86" i="7"/>
  <c r="AC86" i="7"/>
  <c r="AA86" i="7"/>
  <c r="H86" i="7"/>
  <c r="J86" i="7"/>
  <c r="G86" i="7"/>
  <c r="I86" i="7"/>
  <c r="C86" i="7"/>
  <c r="D86" i="7"/>
  <c r="B86" i="7"/>
  <c r="AG85" i="7"/>
  <c r="AI85" i="7"/>
  <c r="AF85" i="7"/>
  <c r="AH85" i="7"/>
  <c r="AB85" i="7"/>
  <c r="AC85" i="7"/>
  <c r="AA85" i="7"/>
  <c r="H85" i="7"/>
  <c r="J85" i="7"/>
  <c r="G85" i="7"/>
  <c r="I85" i="7"/>
  <c r="C85" i="7"/>
  <c r="D85" i="7"/>
  <c r="B85" i="7"/>
  <c r="CK84" i="7"/>
  <c r="CK79" i="7"/>
  <c r="CM84" i="7"/>
  <c r="CJ84" i="7"/>
  <c r="CJ79" i="7"/>
  <c r="CL84" i="7"/>
  <c r="CF84" i="7"/>
  <c r="CF79" i="7"/>
  <c r="CG84" i="7"/>
  <c r="CE84" i="7"/>
  <c r="AG84" i="7"/>
  <c r="AI84" i="7"/>
  <c r="AF84" i="7"/>
  <c r="AH84" i="7"/>
  <c r="AB84" i="7"/>
  <c r="AC84" i="7"/>
  <c r="AA84" i="7"/>
  <c r="R84" i="7"/>
  <c r="H84" i="7"/>
  <c r="J84" i="7"/>
  <c r="G84" i="7"/>
  <c r="I84" i="7"/>
  <c r="C84" i="7"/>
  <c r="D84" i="7"/>
  <c r="B84" i="7"/>
  <c r="DC83" i="7"/>
  <c r="CK83" i="7"/>
  <c r="CM83" i="7"/>
  <c r="CJ83" i="7"/>
  <c r="CL83" i="7"/>
  <c r="CF83" i="7"/>
  <c r="CG83" i="7"/>
  <c r="CE83" i="7"/>
  <c r="BI83" i="7"/>
  <c r="BI79" i="7"/>
  <c r="BK83" i="7"/>
  <c r="BH83" i="7"/>
  <c r="BH79" i="7"/>
  <c r="BJ83" i="7"/>
  <c r="BD83" i="7"/>
  <c r="BD79" i="7"/>
  <c r="BE83" i="7"/>
  <c r="BC83" i="7"/>
  <c r="AZ83" i="7"/>
  <c r="AG83" i="7"/>
  <c r="AI83" i="7"/>
  <c r="AF83" i="7"/>
  <c r="AH83" i="7"/>
  <c r="AB83" i="7"/>
  <c r="AC83" i="7"/>
  <c r="AA83" i="7"/>
  <c r="R83" i="7"/>
  <c r="H83" i="7"/>
  <c r="J83" i="7"/>
  <c r="G83" i="7"/>
  <c r="I83" i="7"/>
  <c r="C83" i="7"/>
  <c r="D83" i="7"/>
  <c r="B83" i="7"/>
  <c r="EN82" i="7"/>
  <c r="EN78" i="7"/>
  <c r="EP82" i="7"/>
  <c r="EM82" i="7"/>
  <c r="EM78" i="7"/>
  <c r="EO82" i="7"/>
  <c r="EI82" i="7"/>
  <c r="EI78" i="7"/>
  <c r="EJ82" i="7"/>
  <c r="EH82" i="7"/>
  <c r="DW82" i="7"/>
  <c r="DL82" i="7"/>
  <c r="DL78" i="7"/>
  <c r="DN82" i="7"/>
  <c r="DK82" i="7"/>
  <c r="DK78" i="7"/>
  <c r="DM82" i="7"/>
  <c r="DG82" i="7"/>
  <c r="DG78" i="7"/>
  <c r="DH82" i="7"/>
  <c r="DF82" i="7"/>
  <c r="DC82" i="7"/>
  <c r="CK82" i="7"/>
  <c r="CM82" i="7"/>
  <c r="CJ82" i="7"/>
  <c r="CL82" i="7"/>
  <c r="CF82" i="7"/>
  <c r="CG82" i="7"/>
  <c r="CE82" i="7"/>
  <c r="BU82" i="7"/>
  <c r="BI82" i="7"/>
  <c r="BK82" i="7"/>
  <c r="BH82" i="7"/>
  <c r="BJ82" i="7"/>
  <c r="BD82" i="7"/>
  <c r="BE82" i="7"/>
  <c r="BC82" i="7"/>
  <c r="AZ82" i="7"/>
  <c r="AG82" i="7"/>
  <c r="AI82" i="7"/>
  <c r="AF82" i="7"/>
  <c r="AH82" i="7"/>
  <c r="AB82" i="7"/>
  <c r="AC82" i="7"/>
  <c r="AA82" i="7"/>
  <c r="R82" i="7"/>
  <c r="H82" i="7"/>
  <c r="J82" i="7"/>
  <c r="G82" i="7"/>
  <c r="I82" i="7"/>
  <c r="C82" i="7"/>
  <c r="D82" i="7"/>
  <c r="B82" i="7"/>
  <c r="EN81" i="7"/>
  <c r="EP81" i="7"/>
  <c r="EM81" i="7"/>
  <c r="EO81" i="7"/>
  <c r="EI81" i="7"/>
  <c r="EJ81" i="7"/>
  <c r="EH81" i="7"/>
  <c r="DW81" i="7"/>
  <c r="DL81" i="7"/>
  <c r="DN81" i="7"/>
  <c r="DK81" i="7"/>
  <c r="DM81" i="7"/>
  <c r="DG81" i="7"/>
  <c r="DH81" i="7"/>
  <c r="DF81" i="7"/>
  <c r="DC81" i="7"/>
  <c r="CK81" i="7"/>
  <c r="CM81" i="7"/>
  <c r="CJ81" i="7"/>
  <c r="CL81" i="7"/>
  <c r="CF81" i="7"/>
  <c r="CG81" i="7"/>
  <c r="CE81" i="7"/>
  <c r="BU81" i="7"/>
  <c r="BI81" i="7"/>
  <c r="BK81" i="7"/>
  <c r="BH81" i="7"/>
  <c r="BJ81" i="7"/>
  <c r="BD81" i="7"/>
  <c r="BE81" i="7"/>
  <c r="BC81" i="7"/>
  <c r="AZ81" i="7"/>
  <c r="AG81" i="7"/>
  <c r="AI81" i="7"/>
  <c r="AF81" i="7"/>
  <c r="AH81" i="7"/>
  <c r="AB81" i="7"/>
  <c r="AC81" i="7"/>
  <c r="AA81" i="7"/>
  <c r="H81" i="7"/>
  <c r="J81" i="7"/>
  <c r="G81" i="7"/>
  <c r="I81" i="7"/>
  <c r="C81" i="7"/>
  <c r="D81" i="7"/>
  <c r="B81" i="7"/>
  <c r="EN80" i="7"/>
  <c r="EP80" i="7"/>
  <c r="EM80" i="7"/>
  <c r="EO80" i="7"/>
  <c r="EI80" i="7"/>
  <c r="EJ80" i="7"/>
  <c r="EH80" i="7"/>
  <c r="DW80" i="7"/>
  <c r="DL80" i="7"/>
  <c r="DN80" i="7"/>
  <c r="DK80" i="7"/>
  <c r="DM80" i="7"/>
  <c r="DG80" i="7"/>
  <c r="DH80" i="7"/>
  <c r="DF80" i="7"/>
  <c r="CK80" i="7"/>
  <c r="CM80" i="7"/>
  <c r="CJ80" i="7"/>
  <c r="CL80" i="7"/>
  <c r="CF80" i="7"/>
  <c r="CG80" i="7"/>
  <c r="CE80" i="7"/>
  <c r="BU80" i="7"/>
  <c r="BI80" i="7"/>
  <c r="BK80" i="7"/>
  <c r="BH80" i="7"/>
  <c r="BJ80" i="7"/>
  <c r="BD80" i="7"/>
  <c r="BE80" i="7"/>
  <c r="BC80" i="7"/>
  <c r="FF79" i="7"/>
  <c r="EN79" i="7"/>
  <c r="EP79" i="7"/>
  <c r="EM79" i="7"/>
  <c r="EO79" i="7"/>
  <c r="EI79" i="7"/>
  <c r="EJ79" i="7"/>
  <c r="EH79" i="7"/>
  <c r="DL79" i="7"/>
  <c r="DN79" i="7"/>
  <c r="DK79" i="7"/>
  <c r="DM79" i="7"/>
  <c r="DG79" i="7"/>
  <c r="DH79" i="7"/>
  <c r="DF79" i="7"/>
  <c r="FF78" i="7"/>
  <c r="FF77" i="7"/>
  <c r="AG70" i="7"/>
  <c r="AG65" i="7"/>
  <c r="AI70" i="7"/>
  <c r="AF70" i="7"/>
  <c r="AF65" i="7"/>
  <c r="AH70" i="7"/>
  <c r="AB70" i="7"/>
  <c r="AB65" i="7"/>
  <c r="AC70" i="7"/>
  <c r="AA70" i="7"/>
  <c r="CK69" i="7"/>
  <c r="CK63" i="7"/>
  <c r="CM69" i="7"/>
  <c r="CJ69" i="7"/>
  <c r="CJ63" i="7"/>
  <c r="CL69" i="7"/>
  <c r="CF69" i="7"/>
  <c r="CF63" i="7"/>
  <c r="CG69" i="7"/>
  <c r="CE69" i="7"/>
  <c r="AZ69" i="7"/>
  <c r="AG69" i="7"/>
  <c r="AI69" i="7"/>
  <c r="AF69" i="7"/>
  <c r="AH69" i="7"/>
  <c r="AB69" i="7"/>
  <c r="AC69" i="7"/>
  <c r="AA69" i="7"/>
  <c r="H69" i="7"/>
  <c r="H65" i="7"/>
  <c r="J69" i="7"/>
  <c r="G69" i="7"/>
  <c r="G65" i="7"/>
  <c r="I69" i="7"/>
  <c r="C69" i="7"/>
  <c r="C65" i="7"/>
  <c r="D69" i="7"/>
  <c r="B69" i="7"/>
  <c r="CK68" i="7"/>
  <c r="CM68" i="7"/>
  <c r="CJ68" i="7"/>
  <c r="CL68" i="7"/>
  <c r="CF68" i="7"/>
  <c r="CG68" i="7"/>
  <c r="CE68" i="7"/>
  <c r="AZ68" i="7"/>
  <c r="AG68" i="7"/>
  <c r="AI68" i="7"/>
  <c r="AF68" i="7"/>
  <c r="AH68" i="7"/>
  <c r="AB68" i="7"/>
  <c r="AC68" i="7"/>
  <c r="AA68" i="7"/>
  <c r="H68" i="7"/>
  <c r="J68" i="7"/>
  <c r="G68" i="7"/>
  <c r="I68" i="7"/>
  <c r="C68" i="7"/>
  <c r="D68" i="7"/>
  <c r="B68" i="7"/>
  <c r="EN67" i="7"/>
  <c r="EN59" i="7"/>
  <c r="EP67" i="7"/>
  <c r="EM67" i="7"/>
  <c r="EM59" i="7"/>
  <c r="EO67" i="7"/>
  <c r="EI67" i="7"/>
  <c r="EI59" i="7"/>
  <c r="EJ67" i="7"/>
  <c r="EH67" i="7"/>
  <c r="DC67" i="7"/>
  <c r="CK67" i="7"/>
  <c r="CM67" i="7"/>
  <c r="CJ67" i="7"/>
  <c r="CL67" i="7"/>
  <c r="CF67" i="7"/>
  <c r="CG67" i="7"/>
  <c r="CE67" i="7"/>
  <c r="AZ67" i="7"/>
  <c r="AG67" i="7"/>
  <c r="AI67" i="7"/>
  <c r="AF67" i="7"/>
  <c r="AH67" i="7"/>
  <c r="AB67" i="7"/>
  <c r="AC67" i="7"/>
  <c r="AA67" i="7"/>
  <c r="R67" i="7"/>
  <c r="H67" i="7"/>
  <c r="J67" i="7"/>
  <c r="G67" i="7"/>
  <c r="I67" i="7"/>
  <c r="C67" i="7"/>
  <c r="D67" i="7"/>
  <c r="B67" i="7"/>
  <c r="EN66" i="7"/>
  <c r="EP66" i="7"/>
  <c r="EM66" i="7"/>
  <c r="EO66" i="7"/>
  <c r="EI66" i="7"/>
  <c r="EJ66" i="7"/>
  <c r="EH66" i="7"/>
  <c r="DC66" i="7"/>
  <c r="CK66" i="7"/>
  <c r="CM66" i="7"/>
  <c r="CJ66" i="7"/>
  <c r="CL66" i="7"/>
  <c r="CF66" i="7"/>
  <c r="CG66" i="7"/>
  <c r="CE66" i="7"/>
  <c r="AG66" i="7"/>
  <c r="AI66" i="7"/>
  <c r="AF66" i="7"/>
  <c r="AH66" i="7"/>
  <c r="AB66" i="7"/>
  <c r="AC66" i="7"/>
  <c r="AA66" i="7"/>
  <c r="R66" i="7"/>
  <c r="H66" i="7"/>
  <c r="J66" i="7"/>
  <c r="G66" i="7"/>
  <c r="I66" i="7"/>
  <c r="C66" i="7"/>
  <c r="D66" i="7"/>
  <c r="B66" i="7"/>
  <c r="EN65" i="7"/>
  <c r="EP65" i="7"/>
  <c r="EM65" i="7"/>
  <c r="EO65" i="7"/>
  <c r="EI65" i="7"/>
  <c r="EJ65" i="7"/>
  <c r="EH65" i="7"/>
  <c r="DC65" i="7"/>
  <c r="CK65" i="7"/>
  <c r="CM65" i="7"/>
  <c r="CJ65" i="7"/>
  <c r="CL65" i="7"/>
  <c r="CF65" i="7"/>
  <c r="CG65" i="7"/>
  <c r="CE65" i="7"/>
  <c r="R65" i="7"/>
  <c r="EN64" i="7"/>
  <c r="EP64" i="7"/>
  <c r="EM64" i="7"/>
  <c r="EO64" i="7"/>
  <c r="EI64" i="7"/>
  <c r="EJ64" i="7"/>
  <c r="EH64" i="7"/>
  <c r="CK64" i="7"/>
  <c r="CM64" i="7"/>
  <c r="CJ64" i="7"/>
  <c r="CL64" i="7"/>
  <c r="CF64" i="7"/>
  <c r="CG64" i="7"/>
  <c r="CE64" i="7"/>
  <c r="BI64" i="7"/>
  <c r="BI58" i="7"/>
  <c r="BK64" i="7"/>
  <c r="BH64" i="7"/>
  <c r="BH58" i="7"/>
  <c r="BJ64" i="7"/>
  <c r="BD64" i="7"/>
  <c r="BD58" i="7"/>
  <c r="BE64" i="7"/>
  <c r="BC64" i="7"/>
  <c r="EN63" i="7"/>
  <c r="EP63" i="7"/>
  <c r="EM63" i="7"/>
  <c r="EO63" i="7"/>
  <c r="EI63" i="7"/>
  <c r="EJ63" i="7"/>
  <c r="EH63" i="7"/>
  <c r="BU63" i="7"/>
  <c r="BI63" i="7"/>
  <c r="BK63" i="7"/>
  <c r="BH63" i="7"/>
  <c r="BJ63" i="7"/>
  <c r="BD63" i="7"/>
  <c r="BE63" i="7"/>
  <c r="BC63" i="7"/>
  <c r="EN62" i="7"/>
  <c r="EP62" i="7"/>
  <c r="EM62" i="7"/>
  <c r="EO62" i="7"/>
  <c r="EI62" i="7"/>
  <c r="EJ62" i="7"/>
  <c r="EH62" i="7"/>
  <c r="BU62" i="7"/>
  <c r="BI62" i="7"/>
  <c r="BK62" i="7"/>
  <c r="BH62" i="7"/>
  <c r="BJ62" i="7"/>
  <c r="BD62" i="7"/>
  <c r="BE62" i="7"/>
  <c r="BC62" i="7"/>
  <c r="EN61" i="7"/>
  <c r="EP61" i="7"/>
  <c r="EM61" i="7"/>
  <c r="EO61" i="7"/>
  <c r="EI61" i="7"/>
  <c r="EJ61" i="7"/>
  <c r="EH61" i="7"/>
  <c r="BU61" i="7"/>
  <c r="BI61" i="7"/>
  <c r="BK61" i="7"/>
  <c r="BH61" i="7"/>
  <c r="BJ61" i="7"/>
  <c r="BD61" i="7"/>
  <c r="BE61" i="7"/>
  <c r="BC61" i="7"/>
  <c r="FF60" i="7"/>
  <c r="EN60" i="7"/>
  <c r="EP60" i="7"/>
  <c r="EM60" i="7"/>
  <c r="EO60" i="7"/>
  <c r="EI60" i="7"/>
  <c r="EJ60" i="7"/>
  <c r="EH60" i="7"/>
  <c r="DL60" i="7"/>
  <c r="DL54" i="7"/>
  <c r="DN60" i="7"/>
  <c r="DK60" i="7"/>
  <c r="DK54" i="7"/>
  <c r="DM60" i="7"/>
  <c r="DG60" i="7"/>
  <c r="DG54" i="7"/>
  <c r="DH60" i="7"/>
  <c r="DF60" i="7"/>
  <c r="BI60" i="7"/>
  <c r="BK60" i="7"/>
  <c r="BH60" i="7"/>
  <c r="BJ60" i="7"/>
  <c r="BD60" i="7"/>
  <c r="BE60" i="7"/>
  <c r="BC60" i="7"/>
  <c r="FF59" i="7"/>
  <c r="DL59" i="7"/>
  <c r="DN59" i="7"/>
  <c r="DK59" i="7"/>
  <c r="DM59" i="7"/>
  <c r="DG59" i="7"/>
  <c r="DH59" i="7"/>
  <c r="DF59" i="7"/>
  <c r="BI59" i="7"/>
  <c r="BK59" i="7"/>
  <c r="BH59" i="7"/>
  <c r="BJ59" i="7"/>
  <c r="BD59" i="7"/>
  <c r="BE59" i="7"/>
  <c r="BC59" i="7"/>
  <c r="FF58" i="7"/>
  <c r="DW58" i="7"/>
  <c r="DL58" i="7"/>
  <c r="DN58" i="7"/>
  <c r="DK58" i="7"/>
  <c r="DM58" i="7"/>
  <c r="DG58" i="7"/>
  <c r="DH58" i="7"/>
  <c r="DF58" i="7"/>
  <c r="DW57" i="7"/>
  <c r="DL57" i="7"/>
  <c r="DN57" i="7"/>
  <c r="DK57" i="7"/>
  <c r="DM57" i="7"/>
  <c r="DG57" i="7"/>
  <c r="DH57" i="7"/>
  <c r="DF57" i="7"/>
  <c r="DW56" i="7"/>
  <c r="DL56" i="7"/>
  <c r="DN56" i="7"/>
  <c r="DK56" i="7"/>
  <c r="DM56" i="7"/>
  <c r="DG56" i="7"/>
  <c r="DH56" i="7"/>
  <c r="DF56" i="7"/>
  <c r="AG56" i="7"/>
  <c r="AG50" i="7"/>
  <c r="AI56" i="7"/>
  <c r="AF56" i="7"/>
  <c r="AF50" i="7"/>
  <c r="AH56" i="7"/>
  <c r="AB56" i="7"/>
  <c r="AB50" i="7"/>
  <c r="AC56" i="7"/>
  <c r="AA56" i="7"/>
  <c r="H56" i="7"/>
  <c r="H50" i="7"/>
  <c r="J56" i="7"/>
  <c r="G56" i="7"/>
  <c r="G50" i="7"/>
  <c r="I56" i="7"/>
  <c r="C56" i="7"/>
  <c r="C50" i="7"/>
  <c r="D56" i="7"/>
  <c r="B56" i="7"/>
  <c r="DL55" i="7"/>
  <c r="DN55" i="7"/>
  <c r="DK55" i="7"/>
  <c r="DM55" i="7"/>
  <c r="DG55" i="7"/>
  <c r="DH55" i="7"/>
  <c r="DF55" i="7"/>
  <c r="AG55" i="7"/>
  <c r="AI55" i="7"/>
  <c r="AF55" i="7"/>
  <c r="AH55" i="7"/>
  <c r="AB55" i="7"/>
  <c r="AC55" i="7"/>
  <c r="AA55" i="7"/>
  <c r="H55" i="7"/>
  <c r="J55" i="7"/>
  <c r="G55" i="7"/>
  <c r="I55" i="7"/>
  <c r="C55" i="7"/>
  <c r="D55" i="7"/>
  <c r="B55" i="7"/>
  <c r="AG54" i="7"/>
  <c r="AI54" i="7"/>
  <c r="AF54" i="7"/>
  <c r="AH54" i="7"/>
  <c r="AB54" i="7"/>
  <c r="AC54" i="7"/>
  <c r="AA54" i="7"/>
  <c r="H54" i="7"/>
  <c r="J54" i="7"/>
  <c r="G54" i="7"/>
  <c r="I54" i="7"/>
  <c r="C54" i="7"/>
  <c r="D54" i="7"/>
  <c r="B54" i="7"/>
  <c r="AZ53" i="7"/>
  <c r="AG53" i="7"/>
  <c r="AI53" i="7"/>
  <c r="AF53" i="7"/>
  <c r="AH53" i="7"/>
  <c r="AB53" i="7"/>
  <c r="AC53" i="7"/>
  <c r="AA53" i="7"/>
  <c r="H53" i="7"/>
  <c r="J53" i="7"/>
  <c r="G53" i="7"/>
  <c r="I53" i="7"/>
  <c r="C53" i="7"/>
  <c r="D53" i="7"/>
  <c r="B53" i="7"/>
  <c r="BI52" i="7"/>
  <c r="BI47" i="7"/>
  <c r="BK52" i="7"/>
  <c r="BH52" i="7"/>
  <c r="BH47" i="7"/>
  <c r="BJ52" i="7"/>
  <c r="BD52" i="7"/>
  <c r="BD47" i="7"/>
  <c r="BE52" i="7"/>
  <c r="BC52" i="7"/>
  <c r="AZ52" i="7"/>
  <c r="AG52" i="7"/>
  <c r="AI52" i="7"/>
  <c r="AF52" i="7"/>
  <c r="AH52" i="7"/>
  <c r="AB52" i="7"/>
  <c r="AC52" i="7"/>
  <c r="AA52" i="7"/>
  <c r="R52" i="7"/>
  <c r="H52" i="7"/>
  <c r="J52" i="7"/>
  <c r="G52" i="7"/>
  <c r="I52" i="7"/>
  <c r="C52" i="7"/>
  <c r="D52" i="7"/>
  <c r="B52" i="7"/>
  <c r="CK51" i="7"/>
  <c r="CK48" i="7"/>
  <c r="CM51" i="7"/>
  <c r="CJ51" i="7"/>
  <c r="CJ48" i="7"/>
  <c r="CL51" i="7"/>
  <c r="CF51" i="7"/>
  <c r="CF48" i="7"/>
  <c r="CG51" i="7"/>
  <c r="CE51" i="7"/>
  <c r="BI51" i="7"/>
  <c r="BK51" i="7"/>
  <c r="BH51" i="7"/>
  <c r="BJ51" i="7"/>
  <c r="BD51" i="7"/>
  <c r="BE51" i="7"/>
  <c r="BC51" i="7"/>
  <c r="AZ51" i="7"/>
  <c r="AG51" i="7"/>
  <c r="AI51" i="7"/>
  <c r="AF51" i="7"/>
  <c r="AH51" i="7"/>
  <c r="AB51" i="7"/>
  <c r="AC51" i="7"/>
  <c r="AA51" i="7"/>
  <c r="R51" i="7"/>
  <c r="H51" i="7"/>
  <c r="J51" i="7"/>
  <c r="G51" i="7"/>
  <c r="I51" i="7"/>
  <c r="C51" i="7"/>
  <c r="D51" i="7"/>
  <c r="B51" i="7"/>
  <c r="CK50" i="7"/>
  <c r="CM50" i="7"/>
  <c r="CJ50" i="7"/>
  <c r="CL50" i="7"/>
  <c r="CF50" i="7"/>
  <c r="CG50" i="7"/>
  <c r="CE50" i="7"/>
  <c r="BI50" i="7"/>
  <c r="BK50" i="7"/>
  <c r="BH50" i="7"/>
  <c r="BJ50" i="7"/>
  <c r="BD50" i="7"/>
  <c r="BE50" i="7"/>
  <c r="BC50" i="7"/>
  <c r="R50" i="7"/>
  <c r="DC49" i="7"/>
  <c r="CK49" i="7"/>
  <c r="CM49" i="7"/>
  <c r="CJ49" i="7"/>
  <c r="CL49" i="7"/>
  <c r="CF49" i="7"/>
  <c r="CG49" i="7"/>
  <c r="CE49" i="7"/>
  <c r="BI49" i="7"/>
  <c r="BK49" i="7"/>
  <c r="BH49" i="7"/>
  <c r="BJ49" i="7"/>
  <c r="BD49" i="7"/>
  <c r="BE49" i="7"/>
  <c r="BC49" i="7"/>
  <c r="DC48" i="7"/>
  <c r="BU48" i="7"/>
  <c r="BI48" i="7"/>
  <c r="BK48" i="7"/>
  <c r="BH48" i="7"/>
  <c r="BJ48" i="7"/>
  <c r="BD48" i="7"/>
  <c r="BE48" i="7"/>
  <c r="BC48" i="7"/>
  <c r="DC47" i="7"/>
  <c r="BU47" i="7"/>
  <c r="BU46" i="7"/>
  <c r="FF45" i="7"/>
  <c r="DL45" i="7"/>
  <c r="DL40" i="7"/>
  <c r="DN45" i="7"/>
  <c r="DK45" i="7"/>
  <c r="DK40" i="7"/>
  <c r="DM45" i="7"/>
  <c r="DG45" i="7"/>
  <c r="DG40" i="7"/>
  <c r="DH45" i="7"/>
  <c r="DF45" i="7"/>
  <c r="FF44" i="7"/>
  <c r="EN44" i="7"/>
  <c r="EN40" i="7"/>
  <c r="EP44" i="7"/>
  <c r="EM44" i="7"/>
  <c r="EM40" i="7"/>
  <c r="EO44" i="7"/>
  <c r="EI44" i="7"/>
  <c r="EI40" i="7"/>
  <c r="EJ44" i="7"/>
  <c r="EH44" i="7"/>
  <c r="DW44" i="7"/>
  <c r="DL44" i="7"/>
  <c r="DN44" i="7"/>
  <c r="DK44" i="7"/>
  <c r="DM44" i="7"/>
  <c r="DG44" i="7"/>
  <c r="DH44" i="7"/>
  <c r="DF44" i="7"/>
  <c r="FF43" i="7"/>
  <c r="EN43" i="7"/>
  <c r="EP43" i="7"/>
  <c r="EM43" i="7"/>
  <c r="EO43" i="7"/>
  <c r="EI43" i="7"/>
  <c r="EJ43" i="7"/>
  <c r="EH43" i="7"/>
  <c r="DW43" i="7"/>
  <c r="DL43" i="7"/>
  <c r="DN43" i="7"/>
  <c r="DK43" i="7"/>
  <c r="DM43" i="7"/>
  <c r="DG43" i="7"/>
  <c r="DH43" i="7"/>
  <c r="DF43" i="7"/>
  <c r="EN42" i="7"/>
  <c r="EP42" i="7"/>
  <c r="EM42" i="7"/>
  <c r="EO42" i="7"/>
  <c r="EI42" i="7"/>
  <c r="EJ42" i="7"/>
  <c r="EH42" i="7"/>
  <c r="DW42" i="7"/>
  <c r="DL42" i="7"/>
  <c r="DN42" i="7"/>
  <c r="DK42" i="7"/>
  <c r="DM42" i="7"/>
  <c r="DG42" i="7"/>
  <c r="DH42" i="7"/>
  <c r="DF42" i="7"/>
  <c r="EN41" i="7"/>
  <c r="EP41" i="7"/>
  <c r="EM41" i="7"/>
  <c r="EO41" i="7"/>
  <c r="EI41" i="7"/>
  <c r="EJ41" i="7"/>
  <c r="EH41" i="7"/>
  <c r="DL41" i="7"/>
  <c r="DN41" i="7"/>
  <c r="DK41" i="7"/>
  <c r="DM41" i="7"/>
  <c r="DG41" i="7"/>
  <c r="DH41" i="7"/>
  <c r="DF41" i="7"/>
  <c r="AZ40" i="7"/>
  <c r="AG40" i="7"/>
  <c r="AG36" i="7"/>
  <c r="AI40" i="7"/>
  <c r="AF40" i="7"/>
  <c r="AF36" i="7"/>
  <c r="AH40" i="7"/>
  <c r="AB40" i="7"/>
  <c r="AB36" i="7"/>
  <c r="AC40" i="7"/>
  <c r="AA40" i="7"/>
  <c r="H40" i="7"/>
  <c r="H37" i="7"/>
  <c r="J40" i="7"/>
  <c r="G40" i="7"/>
  <c r="G37" i="7"/>
  <c r="I40" i="7"/>
  <c r="C40" i="7"/>
  <c r="C37" i="7"/>
  <c r="D40" i="7"/>
  <c r="B40" i="7"/>
  <c r="AZ39" i="7"/>
  <c r="AG39" i="7"/>
  <c r="AI39" i="7"/>
  <c r="AF39" i="7"/>
  <c r="AH39" i="7"/>
  <c r="AB39" i="7"/>
  <c r="AC39" i="7"/>
  <c r="AA39" i="7"/>
  <c r="H39" i="7"/>
  <c r="J39" i="7"/>
  <c r="G39" i="7"/>
  <c r="I39" i="7"/>
  <c r="C39" i="7"/>
  <c r="D39" i="7"/>
  <c r="B39" i="7"/>
  <c r="AZ38" i="7"/>
  <c r="AG38" i="7"/>
  <c r="AI38" i="7"/>
  <c r="AF38" i="7"/>
  <c r="AH38" i="7"/>
  <c r="AB38" i="7"/>
  <c r="AC38" i="7"/>
  <c r="AA38" i="7"/>
  <c r="R38" i="7"/>
  <c r="H38" i="7"/>
  <c r="J38" i="7"/>
  <c r="G38" i="7"/>
  <c r="I38" i="7"/>
  <c r="C38" i="7"/>
  <c r="D38" i="7"/>
  <c r="B38" i="7"/>
  <c r="AG37" i="7"/>
  <c r="AI37" i="7"/>
  <c r="AF37" i="7"/>
  <c r="AH37" i="7"/>
  <c r="AB37" i="7"/>
  <c r="AC37" i="7"/>
  <c r="AA37" i="7"/>
  <c r="R37" i="7"/>
  <c r="R36" i="7"/>
  <c r="CK35" i="7"/>
  <c r="CK28" i="7"/>
  <c r="CM35" i="7"/>
  <c r="CJ35" i="7"/>
  <c r="CJ28" i="7"/>
  <c r="CL35" i="7"/>
  <c r="CF35" i="7"/>
  <c r="CF28" i="7"/>
  <c r="CG35" i="7"/>
  <c r="CE35" i="7"/>
  <c r="CK34" i="7"/>
  <c r="CM34" i="7"/>
  <c r="CJ34" i="7"/>
  <c r="CL34" i="7"/>
  <c r="CF34" i="7"/>
  <c r="CG34" i="7"/>
  <c r="CE34" i="7"/>
  <c r="BI34" i="7"/>
  <c r="BI28" i="7"/>
  <c r="BK34" i="7"/>
  <c r="BH34" i="7"/>
  <c r="BH28" i="7"/>
  <c r="BJ34" i="7"/>
  <c r="BD34" i="7"/>
  <c r="BD28" i="7"/>
  <c r="BE34" i="7"/>
  <c r="BC34" i="7"/>
  <c r="CK33" i="7"/>
  <c r="CM33" i="7"/>
  <c r="CJ33" i="7"/>
  <c r="CL33" i="7"/>
  <c r="CF33" i="7"/>
  <c r="CG33" i="7"/>
  <c r="CE33" i="7"/>
  <c r="BI33" i="7"/>
  <c r="BK33" i="7"/>
  <c r="BH33" i="7"/>
  <c r="BJ33" i="7"/>
  <c r="BD33" i="7"/>
  <c r="BE33" i="7"/>
  <c r="BC33" i="7"/>
  <c r="CK32" i="7"/>
  <c r="CM32" i="7"/>
  <c r="CJ32" i="7"/>
  <c r="CL32" i="7"/>
  <c r="CF32" i="7"/>
  <c r="CG32" i="7"/>
  <c r="CE32" i="7"/>
  <c r="BI32" i="7"/>
  <c r="BK32" i="7"/>
  <c r="BH32" i="7"/>
  <c r="BJ32" i="7"/>
  <c r="BD32" i="7"/>
  <c r="BE32" i="7"/>
  <c r="BC32" i="7"/>
  <c r="EN31" i="7"/>
  <c r="EN26" i="7"/>
  <c r="EP31" i="7"/>
  <c r="EM31" i="7"/>
  <c r="EM26" i="7"/>
  <c r="EO31" i="7"/>
  <c r="EI31" i="7"/>
  <c r="EI26" i="7"/>
  <c r="EJ31" i="7"/>
  <c r="EH31" i="7"/>
  <c r="DL31" i="7"/>
  <c r="DL26" i="7"/>
  <c r="DN31" i="7"/>
  <c r="DK31" i="7"/>
  <c r="DK26" i="7"/>
  <c r="DM31" i="7"/>
  <c r="DG31" i="7"/>
  <c r="DG26" i="7"/>
  <c r="DH31" i="7"/>
  <c r="DF31" i="7"/>
  <c r="DC31" i="7"/>
  <c r="CK31" i="7"/>
  <c r="CM31" i="7"/>
  <c r="CJ31" i="7"/>
  <c r="CL31" i="7"/>
  <c r="CF31" i="7"/>
  <c r="CG31" i="7"/>
  <c r="CE31" i="7"/>
  <c r="BI31" i="7"/>
  <c r="BK31" i="7"/>
  <c r="BH31" i="7"/>
  <c r="BJ31" i="7"/>
  <c r="BD31" i="7"/>
  <c r="BE31" i="7"/>
  <c r="BC31" i="7"/>
  <c r="EN30" i="7"/>
  <c r="EP30" i="7"/>
  <c r="EM30" i="7"/>
  <c r="EO30" i="7"/>
  <c r="EI30" i="7"/>
  <c r="EJ30" i="7"/>
  <c r="EH30" i="7"/>
  <c r="DL30" i="7"/>
  <c r="DN30" i="7"/>
  <c r="DK30" i="7"/>
  <c r="DM30" i="7"/>
  <c r="DG30" i="7"/>
  <c r="DH30" i="7"/>
  <c r="DF30" i="7"/>
  <c r="DC30" i="7"/>
  <c r="CK30" i="7"/>
  <c r="CM30" i="7"/>
  <c r="CJ30" i="7"/>
  <c r="CL30" i="7"/>
  <c r="CF30" i="7"/>
  <c r="CG30" i="7"/>
  <c r="CE30" i="7"/>
  <c r="BU30" i="7"/>
  <c r="BI30" i="7"/>
  <c r="BK30" i="7"/>
  <c r="BH30" i="7"/>
  <c r="BJ30" i="7"/>
  <c r="BD30" i="7"/>
  <c r="BE30" i="7"/>
  <c r="BC30" i="7"/>
  <c r="FF29" i="7"/>
  <c r="EN29" i="7"/>
  <c r="EP29" i="7"/>
  <c r="EM29" i="7"/>
  <c r="EO29" i="7"/>
  <c r="EI29" i="7"/>
  <c r="EJ29" i="7"/>
  <c r="EH29" i="7"/>
  <c r="DL29" i="7"/>
  <c r="DN29" i="7"/>
  <c r="DK29" i="7"/>
  <c r="DM29" i="7"/>
  <c r="DG29" i="7"/>
  <c r="DH29" i="7"/>
  <c r="DF29" i="7"/>
  <c r="DC29" i="7"/>
  <c r="CK29" i="7"/>
  <c r="CM29" i="7"/>
  <c r="CJ29" i="7"/>
  <c r="CL29" i="7"/>
  <c r="CF29" i="7"/>
  <c r="CG29" i="7"/>
  <c r="CE29" i="7"/>
  <c r="BU29" i="7"/>
  <c r="BI29" i="7"/>
  <c r="BK29" i="7"/>
  <c r="BH29" i="7"/>
  <c r="BJ29" i="7"/>
  <c r="BD29" i="7"/>
  <c r="BE29" i="7"/>
  <c r="BC29" i="7"/>
  <c r="FF28" i="7"/>
  <c r="EN28" i="7"/>
  <c r="EP28" i="7"/>
  <c r="EM28" i="7"/>
  <c r="EO28" i="7"/>
  <c r="EI28" i="7"/>
  <c r="EJ28" i="7"/>
  <c r="EH28" i="7"/>
  <c r="DW28" i="7"/>
  <c r="DL28" i="7"/>
  <c r="DN28" i="7"/>
  <c r="DK28" i="7"/>
  <c r="DM28" i="7"/>
  <c r="DG28" i="7"/>
  <c r="DH28" i="7"/>
  <c r="DF28" i="7"/>
  <c r="BU28" i="7"/>
  <c r="AG28" i="7"/>
  <c r="AG22" i="7"/>
  <c r="AI28" i="7"/>
  <c r="AF28" i="7"/>
  <c r="AF22" i="7"/>
  <c r="AH28" i="7"/>
  <c r="AB28" i="7"/>
  <c r="AB22" i="7"/>
  <c r="AC28" i="7"/>
  <c r="AA28" i="7"/>
  <c r="FF27" i="7"/>
  <c r="EN27" i="7"/>
  <c r="EP27" i="7"/>
  <c r="EM27" i="7"/>
  <c r="EO27" i="7"/>
  <c r="EI27" i="7"/>
  <c r="EJ27" i="7"/>
  <c r="EH27" i="7"/>
  <c r="DW27" i="7"/>
  <c r="DL27" i="7"/>
  <c r="DN27" i="7"/>
  <c r="DK27" i="7"/>
  <c r="DM27" i="7"/>
  <c r="DG27" i="7"/>
  <c r="DH27" i="7"/>
  <c r="DF27" i="7"/>
  <c r="AG27" i="7"/>
  <c r="AI27" i="7"/>
  <c r="AF27" i="7"/>
  <c r="AH27" i="7"/>
  <c r="AB27" i="7"/>
  <c r="AC27" i="7"/>
  <c r="AA27" i="7"/>
  <c r="H27" i="7"/>
  <c r="H22" i="7"/>
  <c r="J27" i="7"/>
  <c r="G27" i="7"/>
  <c r="G22" i="7"/>
  <c r="I27" i="7"/>
  <c r="C27" i="7"/>
  <c r="C22" i="7"/>
  <c r="D27" i="7"/>
  <c r="B27" i="7"/>
  <c r="DW26" i="7"/>
  <c r="AG26" i="7"/>
  <c r="AI26" i="7"/>
  <c r="AF26" i="7"/>
  <c r="AH26" i="7"/>
  <c r="AB26" i="7"/>
  <c r="AC26" i="7"/>
  <c r="AA26" i="7"/>
  <c r="H26" i="7"/>
  <c r="J26" i="7"/>
  <c r="G26" i="7"/>
  <c r="I26" i="7"/>
  <c r="C26" i="7"/>
  <c r="D26" i="7"/>
  <c r="B26" i="7"/>
  <c r="AZ25" i="7"/>
  <c r="AG25" i="7"/>
  <c r="AI25" i="7"/>
  <c r="AF25" i="7"/>
  <c r="AH25" i="7"/>
  <c r="AB25" i="7"/>
  <c r="AC25" i="7"/>
  <c r="AA25" i="7"/>
  <c r="H25" i="7"/>
  <c r="J25" i="7"/>
  <c r="G25" i="7"/>
  <c r="I25" i="7"/>
  <c r="C25" i="7"/>
  <c r="D25" i="7"/>
  <c r="B25" i="7"/>
  <c r="AZ24" i="7"/>
  <c r="AG24" i="7"/>
  <c r="AI24" i="7"/>
  <c r="AF24" i="7"/>
  <c r="AH24" i="7"/>
  <c r="AB24" i="7"/>
  <c r="AC24" i="7"/>
  <c r="AA24" i="7"/>
  <c r="R24" i="7"/>
  <c r="H24" i="7"/>
  <c r="J24" i="7"/>
  <c r="G24" i="7"/>
  <c r="I24" i="7"/>
  <c r="C24" i="7"/>
  <c r="D24" i="7"/>
  <c r="B24" i="7"/>
  <c r="AZ23" i="7"/>
  <c r="AG23" i="7"/>
  <c r="AI23" i="7"/>
  <c r="AF23" i="7"/>
  <c r="AH23" i="7"/>
  <c r="AB23" i="7"/>
  <c r="AC23" i="7"/>
  <c r="AA23" i="7"/>
  <c r="R23" i="7"/>
  <c r="H23" i="7"/>
  <c r="J23" i="7"/>
  <c r="G23" i="7"/>
  <c r="I23" i="7"/>
  <c r="C23" i="7"/>
  <c r="D23" i="7"/>
  <c r="B23" i="7"/>
  <c r="R22" i="7"/>
  <c r="BI17" i="7"/>
  <c r="BI8" i="7"/>
  <c r="BK17" i="7"/>
  <c r="BH17" i="7"/>
  <c r="BH8" i="7"/>
  <c r="BJ17" i="7"/>
  <c r="BD17" i="7"/>
  <c r="BD8" i="7"/>
  <c r="BE17" i="7"/>
  <c r="BC17" i="7"/>
  <c r="BI16" i="7"/>
  <c r="BK16" i="7"/>
  <c r="BH16" i="7"/>
  <c r="BJ16" i="7"/>
  <c r="BD16" i="7"/>
  <c r="BE16" i="7"/>
  <c r="BC16" i="7"/>
  <c r="DL15" i="7"/>
  <c r="DL8" i="7"/>
  <c r="DN15" i="7"/>
  <c r="DK15" i="7"/>
  <c r="DK8" i="7"/>
  <c r="DM15" i="7"/>
  <c r="DG15" i="7"/>
  <c r="DG8" i="7"/>
  <c r="DH15" i="7"/>
  <c r="DF15" i="7"/>
  <c r="BI15" i="7"/>
  <c r="BK15" i="7"/>
  <c r="BH15" i="7"/>
  <c r="BJ15" i="7"/>
  <c r="BD15" i="7"/>
  <c r="BE15" i="7"/>
  <c r="BC15" i="7"/>
  <c r="DL14" i="7"/>
  <c r="DN14" i="7"/>
  <c r="DK14" i="7"/>
  <c r="DM14" i="7"/>
  <c r="DG14" i="7"/>
  <c r="DH14" i="7"/>
  <c r="DF14" i="7"/>
  <c r="CK14" i="7"/>
  <c r="CK8" i="7"/>
  <c r="CM14" i="7"/>
  <c r="CJ14" i="7"/>
  <c r="CJ8" i="7"/>
  <c r="CL14" i="7"/>
  <c r="CF14" i="7"/>
  <c r="CF8" i="7"/>
  <c r="CG14" i="7"/>
  <c r="CE14" i="7"/>
  <c r="BI14" i="7"/>
  <c r="BK14" i="7"/>
  <c r="BH14" i="7"/>
  <c r="BJ14" i="7"/>
  <c r="BD14" i="7"/>
  <c r="BE14" i="7"/>
  <c r="BC14" i="7"/>
  <c r="EN13" i="7"/>
  <c r="EN8" i="7"/>
  <c r="EP13" i="7"/>
  <c r="EM13" i="7"/>
  <c r="EM8" i="7"/>
  <c r="EO13" i="7"/>
  <c r="EI13" i="7"/>
  <c r="EI8" i="7"/>
  <c r="EJ13" i="7"/>
  <c r="EH13" i="7"/>
  <c r="DL13" i="7"/>
  <c r="DN13" i="7"/>
  <c r="DK13" i="7"/>
  <c r="DM13" i="7"/>
  <c r="DG13" i="7"/>
  <c r="DH13" i="7"/>
  <c r="DF13" i="7"/>
  <c r="CK13" i="7"/>
  <c r="CM13" i="7"/>
  <c r="CJ13" i="7"/>
  <c r="CL13" i="7"/>
  <c r="CF13" i="7"/>
  <c r="CG13" i="7"/>
  <c r="CE13" i="7"/>
  <c r="BI13" i="7"/>
  <c r="BK13" i="7"/>
  <c r="BH13" i="7"/>
  <c r="BJ13" i="7"/>
  <c r="BD13" i="7"/>
  <c r="BE13" i="7"/>
  <c r="BC13" i="7"/>
  <c r="EN12" i="7"/>
  <c r="EP12" i="7"/>
  <c r="EM12" i="7"/>
  <c r="EO12" i="7"/>
  <c r="EI12" i="7"/>
  <c r="EJ12" i="7"/>
  <c r="EH12" i="7"/>
  <c r="DW12" i="7"/>
  <c r="DL12" i="7"/>
  <c r="DN12" i="7"/>
  <c r="DK12" i="7"/>
  <c r="DM12" i="7"/>
  <c r="DG12" i="7"/>
  <c r="DH12" i="7"/>
  <c r="DF12" i="7"/>
  <c r="CK12" i="7"/>
  <c r="CM12" i="7"/>
  <c r="CJ12" i="7"/>
  <c r="CL12" i="7"/>
  <c r="CF12" i="7"/>
  <c r="CG12" i="7"/>
  <c r="CE12" i="7"/>
  <c r="BU12" i="7"/>
  <c r="BI12" i="7"/>
  <c r="BK12" i="7"/>
  <c r="BH12" i="7"/>
  <c r="BJ12" i="7"/>
  <c r="BD12" i="7"/>
  <c r="BE12" i="7"/>
  <c r="BC12" i="7"/>
  <c r="AG12" i="7"/>
  <c r="AG8" i="7"/>
  <c r="AI12" i="7"/>
  <c r="AF12" i="7"/>
  <c r="AF8" i="7"/>
  <c r="AH12" i="7"/>
  <c r="AB12" i="7"/>
  <c r="AB8" i="7"/>
  <c r="AC12" i="7"/>
  <c r="AA12" i="7"/>
  <c r="H12" i="7"/>
  <c r="H8" i="7"/>
  <c r="J12" i="7"/>
  <c r="G12" i="7"/>
  <c r="G8" i="7"/>
  <c r="I12" i="7"/>
  <c r="C12" i="7"/>
  <c r="C8" i="7"/>
  <c r="D12" i="7"/>
  <c r="B12" i="7"/>
  <c r="FF11" i="7"/>
  <c r="EN11" i="7"/>
  <c r="EP11" i="7"/>
  <c r="EM11" i="7"/>
  <c r="EO11" i="7"/>
  <c r="EI11" i="7"/>
  <c r="EJ11" i="7"/>
  <c r="EH11" i="7"/>
  <c r="DW11" i="7"/>
  <c r="DL11" i="7"/>
  <c r="DN11" i="7"/>
  <c r="DK11" i="7"/>
  <c r="DM11" i="7"/>
  <c r="DG11" i="7"/>
  <c r="DH11" i="7"/>
  <c r="DF11" i="7"/>
  <c r="CK11" i="7"/>
  <c r="CM11" i="7"/>
  <c r="CJ11" i="7"/>
  <c r="CL11" i="7"/>
  <c r="CF11" i="7"/>
  <c r="CG11" i="7"/>
  <c r="CE11" i="7"/>
  <c r="BU11" i="7"/>
  <c r="BI11" i="7"/>
  <c r="BK11" i="7"/>
  <c r="BH11" i="7"/>
  <c r="BJ11" i="7"/>
  <c r="BD11" i="7"/>
  <c r="BE11" i="7"/>
  <c r="BC11" i="7"/>
  <c r="AZ11" i="7"/>
  <c r="AG11" i="7"/>
  <c r="AI11" i="7"/>
  <c r="AF11" i="7"/>
  <c r="AH11" i="7"/>
  <c r="AB11" i="7"/>
  <c r="AC11" i="7"/>
  <c r="AA11" i="7"/>
  <c r="H11" i="7"/>
  <c r="J11" i="7"/>
  <c r="G11" i="7"/>
  <c r="I11" i="7"/>
  <c r="C11" i="7"/>
  <c r="D11" i="7"/>
  <c r="B11" i="7"/>
  <c r="FF10" i="7"/>
  <c r="EN10" i="7"/>
  <c r="EP10" i="7"/>
  <c r="EM10" i="7"/>
  <c r="EO10" i="7"/>
  <c r="EI10" i="7"/>
  <c r="EJ10" i="7"/>
  <c r="EH10" i="7"/>
  <c r="DW10" i="7"/>
  <c r="DL10" i="7"/>
  <c r="DN10" i="7"/>
  <c r="DK10" i="7"/>
  <c r="DM10" i="7"/>
  <c r="DG10" i="7"/>
  <c r="DH10" i="7"/>
  <c r="DF10" i="7"/>
  <c r="DC10" i="7"/>
  <c r="CK10" i="7"/>
  <c r="CM10" i="7"/>
  <c r="CJ10" i="7"/>
  <c r="CL10" i="7"/>
  <c r="CF10" i="7"/>
  <c r="CG10" i="7"/>
  <c r="CE10" i="7"/>
  <c r="BU10" i="7"/>
  <c r="BI10" i="7"/>
  <c r="BK10" i="7"/>
  <c r="BH10" i="7"/>
  <c r="BJ10" i="7"/>
  <c r="BD10" i="7"/>
  <c r="BE10" i="7"/>
  <c r="BC10" i="7"/>
  <c r="AZ10" i="7"/>
  <c r="AG10" i="7"/>
  <c r="AI10" i="7"/>
  <c r="AF10" i="7"/>
  <c r="AH10" i="7"/>
  <c r="AB10" i="7"/>
  <c r="AC10" i="7"/>
  <c r="AA10" i="7"/>
  <c r="R10" i="7"/>
  <c r="H10" i="7"/>
  <c r="J10" i="7"/>
  <c r="G10" i="7"/>
  <c r="I10" i="7"/>
  <c r="C10" i="7"/>
  <c r="D10" i="7"/>
  <c r="B10" i="7"/>
  <c r="FF9" i="7"/>
  <c r="EN9" i="7"/>
  <c r="EP9" i="7"/>
  <c r="EM9" i="7"/>
  <c r="EO9" i="7"/>
  <c r="EI9" i="7"/>
  <c r="EJ9" i="7"/>
  <c r="EH9" i="7"/>
  <c r="DL9" i="7"/>
  <c r="DN9" i="7"/>
  <c r="DK9" i="7"/>
  <c r="DM9" i="7"/>
  <c r="DG9" i="7"/>
  <c r="DH9" i="7"/>
  <c r="DF9" i="7"/>
  <c r="DC9" i="7"/>
  <c r="CK9" i="7"/>
  <c r="CM9" i="7"/>
  <c r="CJ9" i="7"/>
  <c r="CL9" i="7"/>
  <c r="CF9" i="7"/>
  <c r="CG9" i="7"/>
  <c r="CE9" i="7"/>
  <c r="BI9" i="7"/>
  <c r="BK9" i="7"/>
  <c r="BH9" i="7"/>
  <c r="BJ9" i="7"/>
  <c r="BD9" i="7"/>
  <c r="BE9" i="7"/>
  <c r="BC9" i="7"/>
  <c r="AZ9" i="7"/>
  <c r="AG9" i="7"/>
  <c r="AI9" i="7"/>
  <c r="AF9" i="7"/>
  <c r="AH9" i="7"/>
  <c r="AB9" i="7"/>
  <c r="AC9" i="7"/>
  <c r="AA9" i="7"/>
  <c r="R9" i="7"/>
  <c r="H9" i="7"/>
  <c r="J9" i="7"/>
  <c r="G9" i="7"/>
  <c r="I9" i="7"/>
  <c r="C9" i="7"/>
  <c r="D9" i="7"/>
  <c r="B9" i="7"/>
  <c r="DC8" i="7"/>
  <c r="R8" i="7"/>
  <c r="D48" i="4"/>
  <c r="E48" i="4"/>
  <c r="T30" i="4"/>
  <c r="S29" i="4"/>
  <c r="T28" i="4"/>
  <c r="S27" i="4"/>
  <c r="T26" i="4"/>
  <c r="S25" i="4"/>
  <c r="T24" i="4"/>
  <c r="S23" i="4"/>
  <c r="T22" i="4"/>
  <c r="S21" i="4"/>
  <c r="R30" i="4"/>
  <c r="Q29" i="4"/>
  <c r="R28" i="4"/>
  <c r="Q27" i="4"/>
  <c r="R26" i="4"/>
  <c r="Q25" i="4"/>
  <c r="R24" i="4"/>
  <c r="Q23" i="4"/>
  <c r="P30" i="4"/>
  <c r="P28" i="4"/>
  <c r="I29" i="4"/>
  <c r="O29" i="4"/>
  <c r="O27" i="4"/>
  <c r="I36" i="4"/>
  <c r="H50" i="4"/>
  <c r="I50" i="4"/>
  <c r="I46" i="4"/>
  <c r="I47" i="4"/>
  <c r="I48" i="4"/>
  <c r="I49" i="4"/>
  <c r="I51" i="4"/>
  <c r="I52" i="4"/>
  <c r="I45" i="4"/>
  <c r="H46" i="4"/>
  <c r="H47" i="4"/>
  <c r="H48" i="4"/>
  <c r="H49" i="4"/>
  <c r="H51" i="4"/>
  <c r="H52" i="4"/>
  <c r="H45" i="4"/>
  <c r="G47" i="4"/>
  <c r="G48" i="4"/>
  <c r="G49" i="4"/>
  <c r="G50" i="4"/>
  <c r="G51" i="4"/>
  <c r="G52" i="4"/>
  <c r="G46" i="4"/>
  <c r="F47" i="4"/>
  <c r="F48" i="4"/>
  <c r="F49" i="4"/>
  <c r="F50" i="4"/>
  <c r="F51" i="4"/>
  <c r="F52" i="4"/>
  <c r="F46" i="4"/>
  <c r="E49" i="4"/>
  <c r="E50" i="4"/>
  <c r="E51" i="4"/>
  <c r="E52" i="4"/>
  <c r="D49" i="4"/>
  <c r="D50" i="4"/>
  <c r="D51" i="4"/>
  <c r="D52" i="4"/>
  <c r="N22" i="4"/>
  <c r="N24" i="4"/>
  <c r="N26" i="4"/>
  <c r="N28" i="4"/>
  <c r="N30" i="4"/>
  <c r="N31" i="4"/>
  <c r="N32" i="4"/>
  <c r="N33" i="4"/>
  <c r="N34" i="4"/>
  <c r="N35" i="4"/>
  <c r="N36" i="4"/>
  <c r="N20" i="4"/>
  <c r="M21" i="4"/>
  <c r="M23" i="4"/>
  <c r="M25" i="4"/>
  <c r="M27" i="4"/>
  <c r="M29" i="4"/>
  <c r="M31" i="4"/>
  <c r="M32" i="4"/>
  <c r="M33" i="4"/>
  <c r="M34" i="4"/>
  <c r="M35" i="4"/>
  <c r="M36" i="4"/>
  <c r="M19" i="4"/>
  <c r="L26" i="4"/>
  <c r="L28" i="4"/>
  <c r="L30" i="4"/>
  <c r="L31" i="4"/>
  <c r="L32" i="4"/>
  <c r="L33" i="4"/>
  <c r="L34" i="4"/>
  <c r="L35" i="4"/>
  <c r="L36" i="4"/>
  <c r="L24" i="4"/>
  <c r="K25" i="4"/>
  <c r="K27" i="4"/>
  <c r="K29" i="4"/>
  <c r="K31" i="4"/>
  <c r="K32" i="4"/>
  <c r="K33" i="4"/>
  <c r="K34" i="4"/>
  <c r="K35" i="4"/>
  <c r="K36" i="4"/>
  <c r="K23" i="4"/>
  <c r="J29" i="4"/>
  <c r="J30" i="4"/>
  <c r="J31" i="4"/>
  <c r="J32" i="4"/>
  <c r="J33" i="4"/>
  <c r="J34" i="4"/>
  <c r="J35" i="4"/>
  <c r="J36" i="4"/>
  <c r="J28" i="4"/>
  <c r="I30" i="4"/>
  <c r="I31" i="4"/>
  <c r="I32" i="4"/>
  <c r="I33" i="4"/>
  <c r="I34" i="4"/>
  <c r="I35" i="4"/>
  <c r="I27" i="4"/>
  <c r="F12" i="4"/>
  <c r="EH28" i="1"/>
  <c r="EH30" i="1"/>
  <c r="EH27" i="1"/>
  <c r="EH41" i="1"/>
  <c r="EH10" i="1"/>
  <c r="EH11" i="1"/>
  <c r="EH12" i="1"/>
  <c r="EH13" i="1"/>
  <c r="DF41" i="1"/>
  <c r="DF28" i="1"/>
  <c r="DF29" i="1"/>
  <c r="DF30" i="1"/>
  <c r="DF31" i="1"/>
  <c r="DF27" i="1"/>
  <c r="DF10" i="1"/>
  <c r="DF11" i="1"/>
  <c r="DF12" i="1"/>
  <c r="DF13" i="1"/>
  <c r="DF9" i="1"/>
  <c r="CE49" i="1"/>
  <c r="CE30" i="1"/>
  <c r="CE31" i="1"/>
  <c r="CE32" i="1"/>
  <c r="CE29" i="1"/>
  <c r="CE10" i="1"/>
  <c r="CE11" i="1"/>
  <c r="CE12" i="1"/>
  <c r="CE13" i="1"/>
  <c r="CE9" i="1"/>
  <c r="BC49" i="1"/>
  <c r="BC50" i="1"/>
  <c r="BC51" i="1"/>
  <c r="BC48" i="1"/>
  <c r="BC30" i="1"/>
  <c r="BC31" i="1"/>
  <c r="BC29" i="1"/>
  <c r="BC10" i="1"/>
  <c r="BC11" i="1"/>
  <c r="BC12" i="1"/>
  <c r="BC13" i="1"/>
  <c r="BC9" i="1"/>
  <c r="AA10" i="1"/>
  <c r="AA26" i="1"/>
  <c r="AA38" i="1"/>
  <c r="AA39" i="1"/>
  <c r="AA40" i="1"/>
  <c r="AA37" i="1"/>
  <c r="AA24" i="1"/>
  <c r="AA25" i="1"/>
  <c r="AA23" i="1"/>
  <c r="AA11" i="1"/>
  <c r="AA12" i="1"/>
  <c r="B23" i="1"/>
  <c r="B9" i="1"/>
  <c r="C8" i="1"/>
  <c r="D9" i="1"/>
  <c r="G12" i="4"/>
  <c r="AB10" i="1"/>
  <c r="AC10" i="1"/>
  <c r="AB9" i="1"/>
  <c r="EI40" i="1"/>
  <c r="EJ41" i="1"/>
  <c r="EM40" i="1"/>
  <c r="EO41" i="1"/>
  <c r="EN40" i="1"/>
  <c r="EP41" i="1"/>
  <c r="EI28" i="1"/>
  <c r="EI26" i="1"/>
  <c r="EJ28" i="1"/>
  <c r="EJ29" i="1"/>
  <c r="EI30" i="1"/>
  <c r="EJ30" i="1"/>
  <c r="EI27" i="1"/>
  <c r="EJ27" i="1"/>
  <c r="EI10" i="1"/>
  <c r="EI8" i="1"/>
  <c r="EJ10" i="1"/>
  <c r="EI11" i="1"/>
  <c r="EJ11" i="1"/>
  <c r="EJ12" i="1"/>
  <c r="EI13" i="1"/>
  <c r="EJ13" i="1"/>
  <c r="EI9" i="1"/>
  <c r="EJ9" i="1"/>
  <c r="DG40" i="1"/>
  <c r="DH41" i="1"/>
  <c r="DG28" i="1"/>
  <c r="DG26" i="1"/>
  <c r="DH28" i="1"/>
  <c r="DG29" i="1"/>
  <c r="DH29" i="1"/>
  <c r="DG30" i="1"/>
  <c r="DH30" i="1"/>
  <c r="DG31" i="1"/>
  <c r="DH31" i="1"/>
  <c r="DG27" i="1"/>
  <c r="DH27" i="1"/>
  <c r="DG10" i="1"/>
  <c r="DG8" i="1"/>
  <c r="DH10" i="1"/>
  <c r="DG11" i="1"/>
  <c r="DH11" i="1"/>
  <c r="DG12" i="1"/>
  <c r="DH12" i="1"/>
  <c r="DG13" i="1"/>
  <c r="DH13" i="1"/>
  <c r="DG9" i="1"/>
  <c r="DH9" i="1"/>
  <c r="CF48" i="1"/>
  <c r="CG49" i="1"/>
  <c r="CF30" i="1"/>
  <c r="CF28" i="1"/>
  <c r="CG30" i="1"/>
  <c r="CF31" i="1"/>
  <c r="CG31" i="1"/>
  <c r="CF32" i="1"/>
  <c r="CG32" i="1"/>
  <c r="CF29" i="1"/>
  <c r="CG29" i="1"/>
  <c r="CF10" i="1"/>
  <c r="CF8" i="1"/>
  <c r="CG10" i="1"/>
  <c r="CF11" i="1"/>
  <c r="CG11" i="1"/>
  <c r="CF12" i="1"/>
  <c r="CG12" i="1"/>
  <c r="CF13" i="1"/>
  <c r="CG13" i="1"/>
  <c r="CF9" i="1"/>
  <c r="CG9" i="1"/>
  <c r="BD49" i="1"/>
  <c r="BD47" i="1"/>
  <c r="BE49" i="1"/>
  <c r="BD50" i="1"/>
  <c r="BE50" i="1"/>
  <c r="BD51" i="1"/>
  <c r="BE51" i="1"/>
  <c r="BD48" i="1"/>
  <c r="BE48" i="1"/>
  <c r="BD30" i="1"/>
  <c r="BD28" i="1"/>
  <c r="BE30" i="1"/>
  <c r="BD31" i="1"/>
  <c r="BE31" i="1"/>
  <c r="BD29" i="1"/>
  <c r="BE29" i="1"/>
  <c r="BD10" i="1"/>
  <c r="BD8" i="1"/>
  <c r="BE10" i="1"/>
  <c r="BD11" i="1"/>
  <c r="BE11" i="1"/>
  <c r="BD12" i="1"/>
  <c r="BE12" i="1"/>
  <c r="BD13" i="1"/>
  <c r="BE13" i="1"/>
  <c r="BE9" i="1"/>
  <c r="AB38" i="1"/>
  <c r="AB36" i="1"/>
  <c r="AC38" i="1"/>
  <c r="AB39" i="1"/>
  <c r="AC39" i="1"/>
  <c r="AB40" i="1"/>
  <c r="AC40" i="1"/>
  <c r="AB37" i="1"/>
  <c r="AC37" i="1"/>
  <c r="AB26" i="1"/>
  <c r="AB22" i="1"/>
  <c r="AC26" i="1"/>
  <c r="AB24" i="1"/>
  <c r="AC24" i="1"/>
  <c r="AB25" i="1"/>
  <c r="AC25" i="1"/>
  <c r="AB23" i="1"/>
  <c r="AC23" i="1"/>
  <c r="AB11" i="1"/>
  <c r="AC11" i="1"/>
  <c r="AB12" i="1"/>
  <c r="AC12" i="1"/>
  <c r="C37" i="1"/>
  <c r="C22" i="1"/>
  <c r="D23" i="1"/>
  <c r="EN26" i="1"/>
  <c r="EN29" i="1"/>
  <c r="EP29" i="1"/>
  <c r="EN28" i="1"/>
  <c r="EP28" i="1"/>
  <c r="EN30" i="1"/>
  <c r="EN27" i="1"/>
  <c r="EP27" i="1"/>
  <c r="EM26" i="1"/>
  <c r="EO28" i="1"/>
  <c r="EM29" i="1"/>
  <c r="EM30" i="1"/>
  <c r="EO30" i="1"/>
  <c r="EM27" i="1"/>
  <c r="EO27" i="1"/>
  <c r="EN13" i="1"/>
  <c r="EN8" i="1"/>
  <c r="EN11" i="1"/>
  <c r="EP11" i="1"/>
  <c r="EN10" i="1"/>
  <c r="EP10" i="1"/>
  <c r="EN12" i="1"/>
  <c r="EP12" i="1"/>
  <c r="EN9" i="1"/>
  <c r="EP9" i="1"/>
  <c r="EM11" i="1"/>
  <c r="EM8" i="1"/>
  <c r="EO11" i="1"/>
  <c r="EM10" i="1"/>
  <c r="EO10" i="1"/>
  <c r="EM12" i="1"/>
  <c r="EM13" i="1"/>
  <c r="EO13" i="1"/>
  <c r="EM9" i="1"/>
  <c r="DL40" i="1"/>
  <c r="DN41" i="1"/>
  <c r="DK40" i="1"/>
  <c r="DM41" i="1"/>
  <c r="DK29" i="1"/>
  <c r="DM29" i="1"/>
  <c r="DL30" i="1"/>
  <c r="DL26" i="1"/>
  <c r="DN30" i="1"/>
  <c r="DL28" i="1"/>
  <c r="DN28" i="1"/>
  <c r="DL29" i="1"/>
  <c r="DL31" i="1"/>
  <c r="DN31" i="1"/>
  <c r="DL27" i="1"/>
  <c r="DN27" i="1"/>
  <c r="DK28" i="1"/>
  <c r="DM28" i="1"/>
  <c r="DK30" i="1"/>
  <c r="DK31" i="1"/>
  <c r="DM31" i="1"/>
  <c r="DK27" i="1"/>
  <c r="DM27" i="1"/>
  <c r="DL8" i="1"/>
  <c r="DL11" i="1"/>
  <c r="DN11" i="1"/>
  <c r="DK8" i="1"/>
  <c r="DK12" i="1"/>
  <c r="DM12" i="1"/>
  <c r="DL10" i="1"/>
  <c r="DN10" i="1"/>
  <c r="DL12" i="1"/>
  <c r="DL13" i="1"/>
  <c r="DN13" i="1"/>
  <c r="DL9" i="1"/>
  <c r="DN9" i="1"/>
  <c r="DK10" i="1"/>
  <c r="DM10" i="1"/>
  <c r="DK11" i="1"/>
  <c r="DM11" i="1"/>
  <c r="DK13" i="1"/>
  <c r="DM13" i="1"/>
  <c r="DK9" i="1"/>
  <c r="DM9" i="1"/>
  <c r="CK48" i="1"/>
  <c r="CM49" i="1"/>
  <c r="CJ48" i="1"/>
  <c r="CL49" i="1"/>
  <c r="CK31" i="1"/>
  <c r="CK28" i="1"/>
  <c r="CM31" i="1"/>
  <c r="CM30" i="1"/>
  <c r="CK32" i="1"/>
  <c r="CM32" i="1"/>
  <c r="CK29" i="1"/>
  <c r="CM29" i="1"/>
  <c r="CJ28" i="1"/>
  <c r="CJ31" i="1"/>
  <c r="CL31" i="1"/>
  <c r="CJ30" i="1"/>
  <c r="CL30" i="1"/>
  <c r="CJ32" i="1"/>
  <c r="CL32" i="1"/>
  <c r="CJ29" i="1"/>
  <c r="CL29" i="1"/>
  <c r="CK8" i="1"/>
  <c r="CK11" i="1"/>
  <c r="CM11" i="1"/>
  <c r="CK13" i="1"/>
  <c r="CM13" i="1"/>
  <c r="CK10" i="1"/>
  <c r="CM10" i="1"/>
  <c r="CK12" i="1"/>
  <c r="CM12" i="1"/>
  <c r="CK9" i="1"/>
  <c r="CM9" i="1"/>
  <c r="CJ8" i="1"/>
  <c r="CJ12" i="1"/>
  <c r="CL12" i="1"/>
  <c r="CJ10" i="1"/>
  <c r="CL10" i="1"/>
  <c r="CL11" i="1"/>
  <c r="CJ13" i="1"/>
  <c r="CL13" i="1"/>
  <c r="CJ9" i="1"/>
  <c r="CL9" i="1"/>
  <c r="BI47" i="1"/>
  <c r="BI50" i="1"/>
  <c r="BK50" i="1"/>
  <c r="BK49" i="1"/>
  <c r="BI51" i="1"/>
  <c r="BI48" i="1"/>
  <c r="BK48" i="1"/>
  <c r="BH50" i="1"/>
  <c r="BH47" i="1"/>
  <c r="BH51" i="1"/>
  <c r="BJ51" i="1"/>
  <c r="BH49" i="1"/>
  <c r="BJ49" i="1"/>
  <c r="BH48" i="1"/>
  <c r="BJ48" i="1"/>
  <c r="BI28" i="1"/>
  <c r="BI30" i="1"/>
  <c r="BK30" i="1"/>
  <c r="BI31" i="1"/>
  <c r="BK31" i="1"/>
  <c r="BI29" i="1"/>
  <c r="BK29" i="1"/>
  <c r="BH30" i="1"/>
  <c r="BH28" i="1"/>
  <c r="BJ30" i="1"/>
  <c r="BH31" i="1"/>
  <c r="BJ31" i="1"/>
  <c r="BH29" i="1"/>
  <c r="BJ29" i="1"/>
  <c r="BI8" i="1"/>
  <c r="BI13" i="1"/>
  <c r="BK13" i="1"/>
  <c r="BI10" i="1"/>
  <c r="BK10" i="1"/>
  <c r="BI11" i="1"/>
  <c r="BK11" i="1"/>
  <c r="BK12" i="1"/>
  <c r="BI9" i="1"/>
  <c r="BK9" i="1"/>
  <c r="BH8" i="1"/>
  <c r="BH10" i="1"/>
  <c r="BJ10" i="1"/>
  <c r="BH12" i="1"/>
  <c r="BJ12" i="1"/>
  <c r="BH13" i="1"/>
  <c r="BJ13" i="1"/>
  <c r="BH9" i="1"/>
  <c r="BJ9" i="1"/>
  <c r="AG38" i="1"/>
  <c r="AG36" i="1"/>
  <c r="AI38" i="1"/>
  <c r="AF38" i="1"/>
  <c r="AH38" i="1"/>
  <c r="AG39" i="1"/>
  <c r="AI39" i="1"/>
  <c r="AG40" i="1"/>
  <c r="AG37" i="1"/>
  <c r="AI37" i="1"/>
  <c r="AF39" i="1"/>
  <c r="AH39" i="1"/>
  <c r="AF40" i="1"/>
  <c r="AH40" i="1"/>
  <c r="AF37" i="1"/>
  <c r="AG25" i="1"/>
  <c r="AG22" i="1"/>
  <c r="AI25" i="1"/>
  <c r="AG24" i="1"/>
  <c r="AI24" i="1"/>
  <c r="AG26" i="1"/>
  <c r="AI26" i="1"/>
  <c r="AG23" i="1"/>
  <c r="AI23" i="1"/>
  <c r="AF25" i="1"/>
  <c r="AF22" i="1"/>
  <c r="AH25" i="1"/>
  <c r="AF24" i="1"/>
  <c r="AF26" i="1"/>
  <c r="AH26" i="1"/>
  <c r="AH23" i="1"/>
  <c r="AG12" i="1"/>
  <c r="AG8" i="1"/>
  <c r="AG10" i="1"/>
  <c r="AI10" i="1"/>
  <c r="AG11" i="1"/>
  <c r="AI11" i="1"/>
  <c r="AG9" i="1"/>
  <c r="AI9" i="1"/>
  <c r="AF10" i="1"/>
  <c r="AH10" i="1"/>
  <c r="AF11" i="1"/>
  <c r="AF12" i="1"/>
  <c r="AH12" i="1"/>
  <c r="AF9" i="1"/>
  <c r="H8" i="1"/>
  <c r="G8" i="1"/>
  <c r="H24" i="1"/>
  <c r="H22" i="1"/>
  <c r="J24" i="1"/>
  <c r="G26" i="1"/>
  <c r="G22" i="1"/>
  <c r="I26" i="1"/>
  <c r="H39" i="1"/>
  <c r="H37" i="1"/>
  <c r="H38" i="1"/>
  <c r="H40" i="1"/>
  <c r="H27" i="1"/>
  <c r="J27" i="1"/>
  <c r="H26" i="1"/>
  <c r="J26" i="1"/>
  <c r="H25" i="1"/>
  <c r="J25" i="1"/>
  <c r="H23" i="1"/>
  <c r="J23" i="1"/>
  <c r="G27" i="1"/>
  <c r="I27" i="1"/>
  <c r="G25" i="1"/>
  <c r="I25" i="1"/>
  <c r="G24" i="1"/>
  <c r="I24" i="1"/>
  <c r="G23" i="1"/>
  <c r="I23" i="1"/>
  <c r="H11" i="1"/>
  <c r="H10" i="1"/>
  <c r="H9" i="1"/>
  <c r="J9" i="1"/>
  <c r="I9" i="1"/>
</calcChain>
</file>

<file path=xl/sharedStrings.xml><?xml version="1.0" encoding="utf-8"?>
<sst xmlns="http://schemas.openxmlformats.org/spreadsheetml/2006/main" count="914" uniqueCount="63">
  <si>
    <t>c9_h</t>
  </si>
  <si>
    <t xml:space="preserve">G cm </t>
  </si>
  <si>
    <t>c9_v</t>
  </si>
  <si>
    <t>c8_h</t>
  </si>
  <si>
    <t>viewer 3</t>
  </si>
  <si>
    <t>c8_v</t>
  </si>
  <si>
    <t>c7_h</t>
  </si>
  <si>
    <t>c6_h</t>
  </si>
  <si>
    <t>c5_h</t>
  </si>
  <si>
    <t>c4_h</t>
  </si>
  <si>
    <t>c3_h</t>
  </si>
  <si>
    <t>X (Px)</t>
  </si>
  <si>
    <t>Y (Px)</t>
  </si>
  <si>
    <t>c2_h</t>
  </si>
  <si>
    <t>c1_h</t>
  </si>
  <si>
    <t>viewer 2</t>
  </si>
  <si>
    <t>c7_v</t>
  </si>
  <si>
    <t>c6_v</t>
  </si>
  <si>
    <t>c5_v</t>
  </si>
  <si>
    <t>c4_v</t>
  </si>
  <si>
    <t>c3_v</t>
  </si>
  <si>
    <t>c2_v</t>
  </si>
  <si>
    <t>c1_v</t>
  </si>
  <si>
    <t>viewer 1</t>
  </si>
  <si>
    <t xml:space="preserve">conversion </t>
  </si>
  <si>
    <t>x</t>
  </si>
  <si>
    <t>y</t>
  </si>
  <si>
    <t>X (mm)</t>
  </si>
  <si>
    <t>Y (mm)</t>
  </si>
  <si>
    <t>△X (mm)</t>
  </si>
  <si>
    <t>△Y (mm)</t>
  </si>
  <si>
    <t>conversion</t>
  </si>
  <si>
    <t>B𝛒</t>
  </si>
  <si>
    <t>P/q</t>
  </si>
  <si>
    <t>B (T)</t>
  </si>
  <si>
    <t>△B (T)</t>
  </si>
  <si>
    <t>B.d𝓁 (G cm)</t>
  </si>
  <si>
    <t>△B (T )</t>
  </si>
  <si>
    <t>Δ B.d𝓁 (G cm)</t>
  </si>
  <si>
    <t>Δ B.d𝓁 (G cm</t>
  </si>
  <si>
    <t>Corrector</t>
  </si>
  <si>
    <t>slope (mm/G cm)</t>
  </si>
  <si>
    <t>viewer1</t>
  </si>
  <si>
    <t xml:space="preserve">c9_h </t>
  </si>
  <si>
    <t>T m</t>
  </si>
  <si>
    <t>G cm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</si>
  <si>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</si>
  <si>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</si>
  <si>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</si>
  <si>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</si>
  <si>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</si>
  <si>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</si>
  <si>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</si>
  <si>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</si>
  <si>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</si>
  <si>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v3</t>
  </si>
  <si>
    <t>v1</t>
  </si>
  <si>
    <t xml:space="preserve">v2 </t>
  </si>
  <si>
    <t>cm</t>
  </si>
  <si>
    <t>mm</t>
  </si>
  <si>
    <t>L _calculated/L</t>
  </si>
  <si>
    <t>L</t>
  </si>
  <si>
    <t>L _calculated(mm)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</si>
</sst>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0"/>
    <numFmt numFmtId="166" formatCode="0.000000"/>
    <numFmt numFmtId="167" formatCode="0.000000000"/>
    <numFmt numFmtId="168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/>
    <xf numFmtId="164" fontId="0" fillId="4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66" fontId="3" fillId="8" borderId="1" xfId="0" applyNumberFormat="1" applyFont="1" applyFill="1" applyBorder="1" applyAlignment="1">
      <alignment horizontal="center"/>
    </xf>
    <xf numFmtId="166" fontId="3" fillId="8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" xfId="0" applyNumberFormat="1" applyFill="1" applyBorder="1"/>
    <xf numFmtId="167" fontId="3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9" borderId="4" xfId="0" applyFont="1" applyFill="1" applyBorder="1"/>
    <xf numFmtId="0" fontId="3" fillId="0" borderId="4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8" fontId="0" fillId="0" borderId="0" xfId="0" applyNumberFormat="1"/>
    <xf numFmtId="168" fontId="3" fillId="0" borderId="0" xfId="0" applyNumberFormat="1" applyFont="1"/>
    <xf numFmtId="168" fontId="3" fillId="0" borderId="9" xfId="0" applyNumberFormat="1" applyFont="1" applyBorder="1" applyAlignment="1">
      <alignment horizontal="center"/>
    </xf>
    <xf numFmtId="168" fontId="3" fillId="0" borderId="8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168" fontId="3" fillId="0" borderId="5" xfId="0" applyNumberFormat="1" applyFont="1" applyBorder="1"/>
    <xf numFmtId="168" fontId="3" fillId="9" borderId="5" xfId="0" applyNumberFormat="1" applyFont="1" applyFill="1" applyBorder="1"/>
    <xf numFmtId="168" fontId="0" fillId="0" borderId="0" xfId="0" applyNumberFormat="1" applyAlignment="1">
      <alignment horizontal="center"/>
    </xf>
    <xf numFmtId="168" fontId="3" fillId="10" borderId="5" xfId="0" applyNumberFormat="1" applyFont="1" applyFill="1" applyBorder="1"/>
    <xf numFmtId="0" fontId="0" fillId="11" borderId="1" xfId="0" applyFill="1" applyBorder="1"/>
    <xf numFmtId="168" fontId="3" fillId="11" borderId="1" xfId="0" applyNumberFormat="1" applyFont="1" applyFill="1" applyBorder="1"/>
    <xf numFmtId="168" fontId="0" fillId="11" borderId="1" xfId="0" applyNumberFormat="1" applyFill="1" applyBorder="1"/>
    <xf numFmtId="168" fontId="3" fillId="0" borderId="1" xfId="0" applyNumberFormat="1" applyFont="1" applyBorder="1"/>
    <xf numFmtId="168" fontId="0" fillId="0" borderId="1" xfId="0" applyNumberFormat="1" applyBorder="1"/>
    <xf numFmtId="2" fontId="0" fillId="0" borderId="1" xfId="0" applyNumberFormat="1" applyBorder="1"/>
    <xf numFmtId="168" fontId="0" fillId="0" borderId="2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12" borderId="1" xfId="0" applyFill="1" applyBorder="1"/>
    <xf numFmtId="168" fontId="0" fillId="12" borderId="1" xfId="0" applyNumberFormat="1" applyFill="1" applyBorder="1"/>
    <xf numFmtId="168" fontId="0" fillId="12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00.xml.rels><?xml version="1.0" encoding="UTF-8" standalone="yes"?>
<Relationships xmlns="http://schemas.openxmlformats.org/package/2006/relationships"><Relationship Id="rId1" Type="http://schemas.microsoft.com/office/2011/relationships/chartStyle" Target="style100.xml"/><Relationship Id="rId2" Type="http://schemas.microsoft.com/office/2011/relationships/chartColorStyle" Target="colors100.xml"/></Relationships>
</file>

<file path=xl/charts/_rels/chart101.xml.rels><?xml version="1.0" encoding="UTF-8" standalone="yes"?>
<Relationships xmlns="http://schemas.openxmlformats.org/package/2006/relationships"><Relationship Id="rId1" Type="http://schemas.microsoft.com/office/2011/relationships/chartStyle" Target="style101.xml"/><Relationship Id="rId2" Type="http://schemas.microsoft.com/office/2011/relationships/chartColorStyle" Target="colors101.xml"/></Relationships>
</file>

<file path=xl/charts/_rels/chart102.xml.rels><?xml version="1.0" encoding="UTF-8" standalone="yes"?>
<Relationships xmlns="http://schemas.openxmlformats.org/package/2006/relationships"><Relationship Id="rId1" Type="http://schemas.microsoft.com/office/2011/relationships/chartStyle" Target="style102.xml"/><Relationship Id="rId2" Type="http://schemas.microsoft.com/office/2011/relationships/chartColorStyle" Target="colors102.xml"/></Relationships>
</file>

<file path=xl/charts/_rels/chart103.xml.rels><?xml version="1.0" encoding="UTF-8" standalone="yes"?>
<Relationships xmlns="http://schemas.openxmlformats.org/package/2006/relationships"><Relationship Id="rId1" Type="http://schemas.microsoft.com/office/2011/relationships/chartStyle" Target="style103.xml"/><Relationship Id="rId2" Type="http://schemas.microsoft.com/office/2011/relationships/chartColorStyle" Target="colors103.xml"/></Relationships>
</file>

<file path=xl/charts/_rels/chart104.xml.rels><?xml version="1.0" encoding="UTF-8" standalone="yes"?>
<Relationships xmlns="http://schemas.openxmlformats.org/package/2006/relationships"><Relationship Id="rId1" Type="http://schemas.microsoft.com/office/2011/relationships/chartStyle" Target="style104.xml"/><Relationship Id="rId2" Type="http://schemas.microsoft.com/office/2011/relationships/chartColorStyle" Target="colors104.xml"/></Relationships>
</file>

<file path=xl/charts/_rels/chart105.xml.rels><?xml version="1.0" encoding="UTF-8" standalone="yes"?>
<Relationships xmlns="http://schemas.openxmlformats.org/package/2006/relationships"><Relationship Id="rId1" Type="http://schemas.microsoft.com/office/2011/relationships/chartStyle" Target="style105.xml"/><Relationship Id="rId2" Type="http://schemas.microsoft.com/office/2011/relationships/chartColorStyle" Target="colors105.xml"/></Relationships>
</file>

<file path=xl/charts/_rels/chart106.xml.rels><?xml version="1.0" encoding="UTF-8" standalone="yes"?>
<Relationships xmlns="http://schemas.openxmlformats.org/package/2006/relationships"><Relationship Id="rId1" Type="http://schemas.microsoft.com/office/2011/relationships/chartStyle" Target="style106.xml"/><Relationship Id="rId2" Type="http://schemas.microsoft.com/office/2011/relationships/chartColorStyle" Target="colors106.xml"/></Relationships>
</file>

<file path=xl/charts/_rels/chart107.xml.rels><?xml version="1.0" encoding="UTF-8" standalone="yes"?>
<Relationships xmlns="http://schemas.openxmlformats.org/package/2006/relationships"><Relationship Id="rId1" Type="http://schemas.microsoft.com/office/2011/relationships/chartStyle" Target="style107.xml"/><Relationship Id="rId2" Type="http://schemas.microsoft.com/office/2011/relationships/chartColorStyle" Target="colors107.xml"/></Relationships>
</file>

<file path=xl/charts/_rels/chart108.xml.rels><?xml version="1.0" encoding="UTF-8" standalone="yes"?>
<Relationships xmlns="http://schemas.openxmlformats.org/package/2006/relationships"><Relationship Id="rId1" Type="http://schemas.microsoft.com/office/2011/relationships/chartStyle" Target="style108.xml"/><Relationship Id="rId2" Type="http://schemas.microsoft.com/office/2011/relationships/chartColorStyle" Target="colors108.xml"/></Relationships>
</file>

<file path=xl/charts/_rels/chart109.xml.rels><?xml version="1.0" encoding="UTF-8" standalone="yes"?>
<Relationships xmlns="http://schemas.openxmlformats.org/package/2006/relationships"><Relationship Id="rId1" Type="http://schemas.microsoft.com/office/2011/relationships/chartStyle" Target="style109.xml"/><Relationship Id="rId2" Type="http://schemas.microsoft.com/office/2011/relationships/chartColorStyle" Target="colors109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10.xml.rels><?xml version="1.0" encoding="UTF-8" standalone="yes"?>
<Relationships xmlns="http://schemas.openxmlformats.org/package/2006/relationships"><Relationship Id="rId1" Type="http://schemas.microsoft.com/office/2011/relationships/chartStyle" Target="style110.xml"/><Relationship Id="rId2" Type="http://schemas.microsoft.com/office/2011/relationships/chartColorStyle" Target="colors110.xml"/></Relationships>
</file>

<file path=xl/charts/_rels/chart111.xml.rels><?xml version="1.0" encoding="UTF-8" standalone="yes"?>
<Relationships xmlns="http://schemas.openxmlformats.org/package/2006/relationships"><Relationship Id="rId1" Type="http://schemas.microsoft.com/office/2011/relationships/chartStyle" Target="style111.xml"/><Relationship Id="rId2" Type="http://schemas.microsoft.com/office/2011/relationships/chartColorStyle" Target="colors111.xml"/></Relationships>
</file>

<file path=xl/charts/_rels/chart112.xml.rels><?xml version="1.0" encoding="UTF-8" standalone="yes"?>
<Relationships xmlns="http://schemas.openxmlformats.org/package/2006/relationships"><Relationship Id="rId1" Type="http://schemas.microsoft.com/office/2011/relationships/chartStyle" Target="style112.xml"/><Relationship Id="rId2" Type="http://schemas.microsoft.com/office/2011/relationships/chartColorStyle" Target="colors112.xml"/></Relationships>
</file>

<file path=xl/charts/_rels/chart113.xml.rels><?xml version="1.0" encoding="UTF-8" standalone="yes"?>
<Relationships xmlns="http://schemas.openxmlformats.org/package/2006/relationships"><Relationship Id="rId1" Type="http://schemas.microsoft.com/office/2011/relationships/chartStyle" Target="style113.xml"/><Relationship Id="rId2" Type="http://schemas.microsoft.com/office/2011/relationships/chartColorStyle" Target="colors113.xml"/></Relationships>
</file>

<file path=xl/charts/_rels/chart114.xml.rels><?xml version="1.0" encoding="UTF-8" standalone="yes"?>
<Relationships xmlns="http://schemas.openxmlformats.org/package/2006/relationships"><Relationship Id="rId1" Type="http://schemas.microsoft.com/office/2011/relationships/chartStyle" Target="style114.xml"/><Relationship Id="rId2" Type="http://schemas.microsoft.com/office/2011/relationships/chartColorStyle" Target="colors114.xml"/></Relationships>
</file>

<file path=xl/charts/_rels/chart115.xml.rels><?xml version="1.0" encoding="UTF-8" standalone="yes"?>
<Relationships xmlns="http://schemas.openxmlformats.org/package/2006/relationships"><Relationship Id="rId1" Type="http://schemas.microsoft.com/office/2011/relationships/chartStyle" Target="style115.xml"/><Relationship Id="rId2" Type="http://schemas.microsoft.com/office/2011/relationships/chartColorStyle" Target="colors115.xml"/></Relationships>
</file>

<file path=xl/charts/_rels/chart116.xml.rels><?xml version="1.0" encoding="UTF-8" standalone="yes"?>
<Relationships xmlns="http://schemas.openxmlformats.org/package/2006/relationships"><Relationship Id="rId1" Type="http://schemas.microsoft.com/office/2011/relationships/chartStyle" Target="style116.xml"/><Relationship Id="rId2" Type="http://schemas.microsoft.com/office/2011/relationships/chartColorStyle" Target="colors116.xml"/></Relationships>
</file>

<file path=xl/charts/_rels/chart117.xml.rels><?xml version="1.0" encoding="UTF-8" standalone="yes"?>
<Relationships xmlns="http://schemas.openxmlformats.org/package/2006/relationships"><Relationship Id="rId1" Type="http://schemas.microsoft.com/office/2011/relationships/chartStyle" Target="style117.xml"/><Relationship Id="rId2" Type="http://schemas.microsoft.com/office/2011/relationships/chartColorStyle" Target="colors117.xml"/></Relationships>
</file>

<file path=xl/charts/_rels/chart118.xml.rels><?xml version="1.0" encoding="UTF-8" standalone="yes"?>
<Relationships xmlns="http://schemas.openxmlformats.org/package/2006/relationships"><Relationship Id="rId1" Type="http://schemas.microsoft.com/office/2011/relationships/chartStyle" Target="style118.xml"/><Relationship Id="rId2" Type="http://schemas.microsoft.com/office/2011/relationships/chartColorStyle" Target="colors118.xml"/></Relationships>
</file>

<file path=xl/charts/_rels/chart119.xml.rels><?xml version="1.0" encoding="UTF-8" standalone="yes"?>
<Relationships xmlns="http://schemas.openxmlformats.org/package/2006/relationships"><Relationship Id="rId1" Type="http://schemas.microsoft.com/office/2011/relationships/chartStyle" Target="style119.xml"/><Relationship Id="rId2" Type="http://schemas.microsoft.com/office/2011/relationships/chartColorStyle" Target="colors119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40.xml"/><Relationship Id="rId2" Type="http://schemas.microsoft.com/office/2011/relationships/chartColorStyle" Target="colors40.xml"/></Relationships>
</file>

<file path=xl/charts/_rels/chart41.xml.rels><?xml version="1.0" encoding="UTF-8" standalone="yes"?>
<Relationships xmlns="http://schemas.openxmlformats.org/package/2006/relationships"><Relationship Id="rId1" Type="http://schemas.microsoft.com/office/2011/relationships/chartStyle" Target="style41.xml"/><Relationship Id="rId2" Type="http://schemas.microsoft.com/office/2011/relationships/chartColorStyle" Target="colors41.xml"/></Relationships>
</file>

<file path=xl/charts/_rels/chart42.xml.rels><?xml version="1.0" encoding="UTF-8" standalone="yes"?>
<Relationships xmlns="http://schemas.openxmlformats.org/package/2006/relationships"><Relationship Id="rId1" Type="http://schemas.microsoft.com/office/2011/relationships/chartStyle" Target="style42.xml"/><Relationship Id="rId2" Type="http://schemas.microsoft.com/office/2011/relationships/chartColorStyle" Target="colors42.xml"/></Relationships>
</file>

<file path=xl/charts/_rels/chart43.xml.rels><?xml version="1.0" encoding="UTF-8" standalone="yes"?>
<Relationships xmlns="http://schemas.openxmlformats.org/package/2006/relationships"><Relationship Id="rId1" Type="http://schemas.microsoft.com/office/2011/relationships/chartStyle" Target="style43.xml"/><Relationship Id="rId2" Type="http://schemas.microsoft.com/office/2011/relationships/chartColorStyle" Target="colors43.xml"/></Relationships>
</file>

<file path=xl/charts/_rels/chart44.xml.rels><?xml version="1.0" encoding="UTF-8" standalone="yes"?>
<Relationships xmlns="http://schemas.openxmlformats.org/package/2006/relationships"><Relationship Id="rId1" Type="http://schemas.microsoft.com/office/2011/relationships/chartStyle" Target="style44.xml"/><Relationship Id="rId2" Type="http://schemas.microsoft.com/office/2011/relationships/chartColorStyle" Target="colors44.xml"/></Relationships>
</file>

<file path=xl/charts/_rels/chart45.xml.rels><?xml version="1.0" encoding="UTF-8" standalone="yes"?>
<Relationships xmlns="http://schemas.openxmlformats.org/package/2006/relationships"><Relationship Id="rId1" Type="http://schemas.microsoft.com/office/2011/relationships/chartStyle" Target="style45.xml"/><Relationship Id="rId2" Type="http://schemas.microsoft.com/office/2011/relationships/chartColorStyle" Target="colors45.xml"/></Relationships>
</file>

<file path=xl/charts/_rels/chart46.xml.rels><?xml version="1.0" encoding="UTF-8" standalone="yes"?>
<Relationships xmlns="http://schemas.openxmlformats.org/package/2006/relationships"><Relationship Id="rId1" Type="http://schemas.microsoft.com/office/2011/relationships/chartStyle" Target="style46.xml"/><Relationship Id="rId2" Type="http://schemas.microsoft.com/office/2011/relationships/chartColorStyle" Target="colors46.xml"/></Relationships>
</file>

<file path=xl/charts/_rels/chart47.xml.rels><?xml version="1.0" encoding="UTF-8" standalone="yes"?>
<Relationships xmlns="http://schemas.openxmlformats.org/package/2006/relationships"><Relationship Id="rId1" Type="http://schemas.microsoft.com/office/2011/relationships/chartStyle" Target="style47.xml"/><Relationship Id="rId2" Type="http://schemas.microsoft.com/office/2011/relationships/chartColorStyle" Target="colors47.xml"/></Relationships>
</file>

<file path=xl/charts/_rels/chart48.xml.rels><?xml version="1.0" encoding="UTF-8" standalone="yes"?>
<Relationships xmlns="http://schemas.openxmlformats.org/package/2006/relationships"><Relationship Id="rId1" Type="http://schemas.microsoft.com/office/2011/relationships/chartStyle" Target="style48.xml"/><Relationship Id="rId2" Type="http://schemas.microsoft.com/office/2011/relationships/chartColorStyle" Target="colors48.xml"/></Relationships>
</file>

<file path=xl/charts/_rels/chart49.xml.rels><?xml version="1.0" encoding="UTF-8" standalone="yes"?>
<Relationships xmlns="http://schemas.openxmlformats.org/package/2006/relationships"><Relationship Id="rId1" Type="http://schemas.microsoft.com/office/2011/relationships/chartStyle" Target="style49.xml"/><Relationship Id="rId2" Type="http://schemas.microsoft.com/office/2011/relationships/chartColorStyle" Target="colors49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50.xml.rels><?xml version="1.0" encoding="UTF-8" standalone="yes"?>
<Relationships xmlns="http://schemas.openxmlformats.org/package/2006/relationships"><Relationship Id="rId1" Type="http://schemas.microsoft.com/office/2011/relationships/chartStyle" Target="style50.xml"/><Relationship Id="rId2" Type="http://schemas.microsoft.com/office/2011/relationships/chartColorStyle" Target="colors50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51.xml"/><Relationship Id="rId2" Type="http://schemas.microsoft.com/office/2011/relationships/chartColorStyle" Target="colors51.xml"/></Relationships>
</file>

<file path=xl/charts/_rels/chart52.xml.rels><?xml version="1.0" encoding="UTF-8" standalone="yes"?>
<Relationships xmlns="http://schemas.openxmlformats.org/package/2006/relationships"><Relationship Id="rId1" Type="http://schemas.microsoft.com/office/2011/relationships/chartStyle" Target="style52.xml"/><Relationship Id="rId2" Type="http://schemas.microsoft.com/office/2011/relationships/chartColorStyle" Target="colors52.xml"/></Relationships>
</file>

<file path=xl/charts/_rels/chart53.xml.rels><?xml version="1.0" encoding="UTF-8" standalone="yes"?>
<Relationships xmlns="http://schemas.openxmlformats.org/package/2006/relationships"><Relationship Id="rId1" Type="http://schemas.microsoft.com/office/2011/relationships/chartStyle" Target="style53.xml"/><Relationship Id="rId2" Type="http://schemas.microsoft.com/office/2011/relationships/chartColorStyle" Target="colors53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54.xml"/><Relationship Id="rId2" Type="http://schemas.microsoft.com/office/2011/relationships/chartColorStyle" Target="colors54.xml"/></Relationships>
</file>

<file path=xl/charts/_rels/chart55.xml.rels><?xml version="1.0" encoding="UTF-8" standalone="yes"?>
<Relationships xmlns="http://schemas.openxmlformats.org/package/2006/relationships"><Relationship Id="rId1" Type="http://schemas.microsoft.com/office/2011/relationships/chartStyle" Target="style55.xml"/><Relationship Id="rId2" Type="http://schemas.microsoft.com/office/2011/relationships/chartColorStyle" Target="colors55.xml"/></Relationships>
</file>

<file path=xl/charts/_rels/chart56.xml.rels><?xml version="1.0" encoding="UTF-8" standalone="yes"?>
<Relationships xmlns="http://schemas.openxmlformats.org/package/2006/relationships"><Relationship Id="rId1" Type="http://schemas.microsoft.com/office/2011/relationships/chartStyle" Target="style56.xml"/><Relationship Id="rId2" Type="http://schemas.microsoft.com/office/2011/relationships/chartColorStyle" Target="colors56.xml"/></Relationships>
</file>

<file path=xl/charts/_rels/chart57.xml.rels><?xml version="1.0" encoding="UTF-8" standalone="yes"?>
<Relationships xmlns="http://schemas.openxmlformats.org/package/2006/relationships"><Relationship Id="rId1" Type="http://schemas.microsoft.com/office/2011/relationships/chartStyle" Target="style57.xml"/><Relationship Id="rId2" Type="http://schemas.microsoft.com/office/2011/relationships/chartColorStyle" Target="colors57.xml"/></Relationships>
</file>

<file path=xl/charts/_rels/chart58.xml.rels><?xml version="1.0" encoding="UTF-8" standalone="yes"?>
<Relationships xmlns="http://schemas.openxmlformats.org/package/2006/relationships"><Relationship Id="rId1" Type="http://schemas.microsoft.com/office/2011/relationships/chartStyle" Target="style58.xml"/><Relationship Id="rId2" Type="http://schemas.microsoft.com/office/2011/relationships/chartColorStyle" Target="colors58.xml"/></Relationships>
</file>

<file path=xl/charts/_rels/chart59.xml.rels><?xml version="1.0" encoding="UTF-8" standalone="yes"?>
<Relationships xmlns="http://schemas.openxmlformats.org/package/2006/relationships"><Relationship Id="rId1" Type="http://schemas.microsoft.com/office/2011/relationships/chartStyle" Target="style59.xml"/><Relationship Id="rId2" Type="http://schemas.microsoft.com/office/2011/relationships/chartColorStyle" Target="colors5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60.xml.rels><?xml version="1.0" encoding="UTF-8" standalone="yes"?>
<Relationships xmlns="http://schemas.openxmlformats.org/package/2006/relationships"><Relationship Id="rId1" Type="http://schemas.microsoft.com/office/2011/relationships/chartStyle" Target="style60.xml"/><Relationship Id="rId2" Type="http://schemas.microsoft.com/office/2011/relationships/chartColorStyle" Target="colors60.xml"/></Relationships>
</file>

<file path=xl/charts/_rels/chart61.xml.rels><?xml version="1.0" encoding="UTF-8" standalone="yes"?>
<Relationships xmlns="http://schemas.openxmlformats.org/package/2006/relationships"><Relationship Id="rId1" Type="http://schemas.microsoft.com/office/2011/relationships/chartStyle" Target="style61.xml"/><Relationship Id="rId2" Type="http://schemas.microsoft.com/office/2011/relationships/chartColorStyle" Target="colors61.xml"/></Relationships>
</file>

<file path=xl/charts/_rels/chart62.xml.rels><?xml version="1.0" encoding="UTF-8" standalone="yes"?>
<Relationships xmlns="http://schemas.openxmlformats.org/package/2006/relationships"><Relationship Id="rId1" Type="http://schemas.microsoft.com/office/2011/relationships/chartStyle" Target="style62.xml"/><Relationship Id="rId2" Type="http://schemas.microsoft.com/office/2011/relationships/chartColorStyle" Target="colors62.xml"/></Relationships>
</file>

<file path=xl/charts/_rels/chart63.xml.rels><?xml version="1.0" encoding="UTF-8" standalone="yes"?>
<Relationships xmlns="http://schemas.openxmlformats.org/package/2006/relationships"><Relationship Id="rId1" Type="http://schemas.microsoft.com/office/2011/relationships/chartStyle" Target="style63.xml"/><Relationship Id="rId2" Type="http://schemas.microsoft.com/office/2011/relationships/chartColorStyle" Target="colors63.xml"/></Relationships>
</file>

<file path=xl/charts/_rels/chart64.xml.rels><?xml version="1.0" encoding="UTF-8" standalone="yes"?>
<Relationships xmlns="http://schemas.openxmlformats.org/package/2006/relationships"><Relationship Id="rId1" Type="http://schemas.microsoft.com/office/2011/relationships/chartStyle" Target="style64.xml"/><Relationship Id="rId2" Type="http://schemas.microsoft.com/office/2011/relationships/chartColorStyle" Target="colors64.xml"/></Relationships>
</file>

<file path=xl/charts/_rels/chart65.xml.rels><?xml version="1.0" encoding="UTF-8" standalone="yes"?>
<Relationships xmlns="http://schemas.openxmlformats.org/package/2006/relationships"><Relationship Id="rId1" Type="http://schemas.microsoft.com/office/2011/relationships/chartStyle" Target="style65.xml"/><Relationship Id="rId2" Type="http://schemas.microsoft.com/office/2011/relationships/chartColorStyle" Target="colors65.xml"/></Relationships>
</file>

<file path=xl/charts/_rels/chart66.xml.rels><?xml version="1.0" encoding="UTF-8" standalone="yes"?>
<Relationships xmlns="http://schemas.openxmlformats.org/package/2006/relationships"><Relationship Id="rId1" Type="http://schemas.microsoft.com/office/2011/relationships/chartStyle" Target="style66.xml"/><Relationship Id="rId2" Type="http://schemas.microsoft.com/office/2011/relationships/chartColorStyle" Target="colors66.xml"/></Relationships>
</file>

<file path=xl/charts/_rels/chart67.xml.rels><?xml version="1.0" encoding="UTF-8" standalone="yes"?>
<Relationships xmlns="http://schemas.openxmlformats.org/package/2006/relationships"><Relationship Id="rId1" Type="http://schemas.microsoft.com/office/2011/relationships/chartStyle" Target="style67.xml"/><Relationship Id="rId2" Type="http://schemas.microsoft.com/office/2011/relationships/chartColorStyle" Target="colors67.xml"/></Relationships>
</file>

<file path=xl/charts/_rels/chart68.xml.rels><?xml version="1.0" encoding="UTF-8" standalone="yes"?>
<Relationships xmlns="http://schemas.openxmlformats.org/package/2006/relationships"><Relationship Id="rId1" Type="http://schemas.microsoft.com/office/2011/relationships/chartStyle" Target="style68.xml"/><Relationship Id="rId2" Type="http://schemas.microsoft.com/office/2011/relationships/chartColorStyle" Target="colors68.xml"/></Relationships>
</file>

<file path=xl/charts/_rels/chart69.xml.rels><?xml version="1.0" encoding="UTF-8" standalone="yes"?>
<Relationships xmlns="http://schemas.openxmlformats.org/package/2006/relationships"><Relationship Id="rId1" Type="http://schemas.microsoft.com/office/2011/relationships/chartStyle" Target="style69.xml"/><Relationship Id="rId2" Type="http://schemas.microsoft.com/office/2011/relationships/chartColorStyle" Target="colors69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70.xml.rels><?xml version="1.0" encoding="UTF-8" standalone="yes"?>
<Relationships xmlns="http://schemas.openxmlformats.org/package/2006/relationships"><Relationship Id="rId1" Type="http://schemas.microsoft.com/office/2011/relationships/chartStyle" Target="style70.xml"/><Relationship Id="rId2" Type="http://schemas.microsoft.com/office/2011/relationships/chartColorStyle" Target="colors70.xml"/></Relationships>
</file>

<file path=xl/charts/_rels/chart71.xml.rels><?xml version="1.0" encoding="UTF-8" standalone="yes"?>
<Relationships xmlns="http://schemas.openxmlformats.org/package/2006/relationships"><Relationship Id="rId1" Type="http://schemas.microsoft.com/office/2011/relationships/chartStyle" Target="style71.xml"/><Relationship Id="rId2" Type="http://schemas.microsoft.com/office/2011/relationships/chartColorStyle" Target="colors71.xml"/></Relationships>
</file>

<file path=xl/charts/_rels/chart72.xml.rels><?xml version="1.0" encoding="UTF-8" standalone="yes"?>
<Relationships xmlns="http://schemas.openxmlformats.org/package/2006/relationships"><Relationship Id="rId1" Type="http://schemas.microsoft.com/office/2011/relationships/chartStyle" Target="style72.xml"/><Relationship Id="rId2" Type="http://schemas.microsoft.com/office/2011/relationships/chartColorStyle" Target="colors72.xml"/></Relationships>
</file>

<file path=xl/charts/_rels/chart73.xml.rels><?xml version="1.0" encoding="UTF-8" standalone="yes"?>
<Relationships xmlns="http://schemas.openxmlformats.org/package/2006/relationships"><Relationship Id="rId1" Type="http://schemas.microsoft.com/office/2011/relationships/chartStyle" Target="style73.xml"/><Relationship Id="rId2" Type="http://schemas.microsoft.com/office/2011/relationships/chartColorStyle" Target="colors73.xml"/></Relationships>
</file>

<file path=xl/charts/_rels/chart74.xml.rels><?xml version="1.0" encoding="UTF-8" standalone="yes"?>
<Relationships xmlns="http://schemas.openxmlformats.org/package/2006/relationships"><Relationship Id="rId1" Type="http://schemas.microsoft.com/office/2011/relationships/chartStyle" Target="style74.xml"/><Relationship Id="rId2" Type="http://schemas.microsoft.com/office/2011/relationships/chartColorStyle" Target="colors74.xml"/></Relationships>
</file>

<file path=xl/charts/_rels/chart75.xml.rels><?xml version="1.0" encoding="UTF-8" standalone="yes"?>
<Relationships xmlns="http://schemas.openxmlformats.org/package/2006/relationships"><Relationship Id="rId1" Type="http://schemas.microsoft.com/office/2011/relationships/chartStyle" Target="style75.xml"/><Relationship Id="rId2" Type="http://schemas.microsoft.com/office/2011/relationships/chartColorStyle" Target="colors75.xml"/></Relationships>
</file>

<file path=xl/charts/_rels/chart76.xml.rels><?xml version="1.0" encoding="UTF-8" standalone="yes"?>
<Relationships xmlns="http://schemas.openxmlformats.org/package/2006/relationships"><Relationship Id="rId1" Type="http://schemas.microsoft.com/office/2011/relationships/chartStyle" Target="style76.xml"/><Relationship Id="rId2" Type="http://schemas.microsoft.com/office/2011/relationships/chartColorStyle" Target="colors76.xml"/></Relationships>
</file>

<file path=xl/charts/_rels/chart77.xml.rels><?xml version="1.0" encoding="UTF-8" standalone="yes"?>
<Relationships xmlns="http://schemas.openxmlformats.org/package/2006/relationships"><Relationship Id="rId1" Type="http://schemas.microsoft.com/office/2011/relationships/chartStyle" Target="style77.xml"/><Relationship Id="rId2" Type="http://schemas.microsoft.com/office/2011/relationships/chartColorStyle" Target="colors77.xml"/></Relationships>
</file>

<file path=xl/charts/_rels/chart78.xml.rels><?xml version="1.0" encoding="UTF-8" standalone="yes"?>
<Relationships xmlns="http://schemas.openxmlformats.org/package/2006/relationships"><Relationship Id="rId1" Type="http://schemas.microsoft.com/office/2011/relationships/chartStyle" Target="style78.xml"/><Relationship Id="rId2" Type="http://schemas.microsoft.com/office/2011/relationships/chartColorStyle" Target="colors78.xml"/></Relationships>
</file>

<file path=xl/charts/_rels/chart79.xml.rels><?xml version="1.0" encoding="UTF-8" standalone="yes"?>
<Relationships xmlns="http://schemas.openxmlformats.org/package/2006/relationships"><Relationship Id="rId1" Type="http://schemas.microsoft.com/office/2011/relationships/chartStyle" Target="style79.xml"/><Relationship Id="rId2" Type="http://schemas.microsoft.com/office/2011/relationships/chartColorStyle" Target="colors79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80.xml.rels><?xml version="1.0" encoding="UTF-8" standalone="yes"?>
<Relationships xmlns="http://schemas.openxmlformats.org/package/2006/relationships"><Relationship Id="rId1" Type="http://schemas.microsoft.com/office/2011/relationships/chartStyle" Target="style80.xml"/><Relationship Id="rId2" Type="http://schemas.microsoft.com/office/2011/relationships/chartColorStyle" Target="colors80.xml"/></Relationships>
</file>

<file path=xl/charts/_rels/chart81.xml.rels><?xml version="1.0" encoding="UTF-8" standalone="yes"?>
<Relationships xmlns="http://schemas.openxmlformats.org/package/2006/relationships"><Relationship Id="rId1" Type="http://schemas.microsoft.com/office/2011/relationships/chartStyle" Target="style81.xml"/><Relationship Id="rId2" Type="http://schemas.microsoft.com/office/2011/relationships/chartColorStyle" Target="colors81.xml"/></Relationships>
</file>

<file path=xl/charts/_rels/chart82.xml.rels><?xml version="1.0" encoding="UTF-8" standalone="yes"?>
<Relationships xmlns="http://schemas.openxmlformats.org/package/2006/relationships"><Relationship Id="rId1" Type="http://schemas.microsoft.com/office/2011/relationships/chartStyle" Target="style82.xml"/><Relationship Id="rId2" Type="http://schemas.microsoft.com/office/2011/relationships/chartColorStyle" Target="colors82.xml"/></Relationships>
</file>

<file path=xl/charts/_rels/chart83.xml.rels><?xml version="1.0" encoding="UTF-8" standalone="yes"?>
<Relationships xmlns="http://schemas.openxmlformats.org/package/2006/relationships"><Relationship Id="rId1" Type="http://schemas.microsoft.com/office/2011/relationships/chartStyle" Target="style83.xml"/><Relationship Id="rId2" Type="http://schemas.microsoft.com/office/2011/relationships/chartColorStyle" Target="colors83.xml"/></Relationships>
</file>

<file path=xl/charts/_rels/chart84.xml.rels><?xml version="1.0" encoding="UTF-8" standalone="yes"?>
<Relationships xmlns="http://schemas.openxmlformats.org/package/2006/relationships"><Relationship Id="rId1" Type="http://schemas.microsoft.com/office/2011/relationships/chartStyle" Target="style84.xml"/><Relationship Id="rId2" Type="http://schemas.microsoft.com/office/2011/relationships/chartColorStyle" Target="colors84.xml"/></Relationships>
</file>

<file path=xl/charts/_rels/chart85.xml.rels><?xml version="1.0" encoding="UTF-8" standalone="yes"?>
<Relationships xmlns="http://schemas.openxmlformats.org/package/2006/relationships"><Relationship Id="rId1" Type="http://schemas.microsoft.com/office/2011/relationships/chartStyle" Target="style85.xml"/><Relationship Id="rId2" Type="http://schemas.microsoft.com/office/2011/relationships/chartColorStyle" Target="colors85.xml"/></Relationships>
</file>

<file path=xl/charts/_rels/chart86.xml.rels><?xml version="1.0" encoding="UTF-8" standalone="yes"?>
<Relationships xmlns="http://schemas.openxmlformats.org/package/2006/relationships"><Relationship Id="rId1" Type="http://schemas.microsoft.com/office/2011/relationships/chartStyle" Target="style86.xml"/><Relationship Id="rId2" Type="http://schemas.microsoft.com/office/2011/relationships/chartColorStyle" Target="colors86.xml"/></Relationships>
</file>

<file path=xl/charts/_rels/chart87.xml.rels><?xml version="1.0" encoding="UTF-8" standalone="yes"?>
<Relationships xmlns="http://schemas.openxmlformats.org/package/2006/relationships"><Relationship Id="rId1" Type="http://schemas.microsoft.com/office/2011/relationships/chartStyle" Target="style87.xml"/><Relationship Id="rId2" Type="http://schemas.microsoft.com/office/2011/relationships/chartColorStyle" Target="colors87.xml"/></Relationships>
</file>

<file path=xl/charts/_rels/chart88.xml.rels><?xml version="1.0" encoding="UTF-8" standalone="yes"?>
<Relationships xmlns="http://schemas.openxmlformats.org/package/2006/relationships"><Relationship Id="rId1" Type="http://schemas.microsoft.com/office/2011/relationships/chartStyle" Target="style88.xml"/><Relationship Id="rId2" Type="http://schemas.microsoft.com/office/2011/relationships/chartColorStyle" Target="colors88.xml"/></Relationships>
</file>

<file path=xl/charts/_rels/chart89.xml.rels><?xml version="1.0" encoding="UTF-8" standalone="yes"?>
<Relationships xmlns="http://schemas.openxmlformats.org/package/2006/relationships"><Relationship Id="rId1" Type="http://schemas.microsoft.com/office/2011/relationships/chartStyle" Target="style89.xml"/><Relationship Id="rId2" Type="http://schemas.microsoft.com/office/2011/relationships/chartColorStyle" Target="colors89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90.xml.rels><?xml version="1.0" encoding="UTF-8" standalone="yes"?>
<Relationships xmlns="http://schemas.openxmlformats.org/package/2006/relationships"><Relationship Id="rId1" Type="http://schemas.microsoft.com/office/2011/relationships/chartStyle" Target="style90.xml"/><Relationship Id="rId2" Type="http://schemas.microsoft.com/office/2011/relationships/chartColorStyle" Target="colors90.xml"/></Relationships>
</file>

<file path=xl/charts/_rels/chart91.xml.rels><?xml version="1.0" encoding="UTF-8" standalone="yes"?>
<Relationships xmlns="http://schemas.openxmlformats.org/package/2006/relationships"><Relationship Id="rId1" Type="http://schemas.microsoft.com/office/2011/relationships/chartStyle" Target="style91.xml"/><Relationship Id="rId2" Type="http://schemas.microsoft.com/office/2011/relationships/chartColorStyle" Target="colors91.xml"/></Relationships>
</file>

<file path=xl/charts/_rels/chart92.xml.rels><?xml version="1.0" encoding="UTF-8" standalone="yes"?>
<Relationships xmlns="http://schemas.openxmlformats.org/package/2006/relationships"><Relationship Id="rId1" Type="http://schemas.microsoft.com/office/2011/relationships/chartStyle" Target="style92.xml"/><Relationship Id="rId2" Type="http://schemas.microsoft.com/office/2011/relationships/chartColorStyle" Target="colors92.xml"/></Relationships>
</file>

<file path=xl/charts/_rels/chart93.xml.rels><?xml version="1.0" encoding="UTF-8" standalone="yes"?>
<Relationships xmlns="http://schemas.openxmlformats.org/package/2006/relationships"><Relationship Id="rId1" Type="http://schemas.microsoft.com/office/2011/relationships/chartStyle" Target="style93.xml"/><Relationship Id="rId2" Type="http://schemas.microsoft.com/office/2011/relationships/chartColorStyle" Target="colors93.xml"/></Relationships>
</file>

<file path=xl/charts/_rels/chart94.xml.rels><?xml version="1.0" encoding="UTF-8" standalone="yes"?>
<Relationships xmlns="http://schemas.openxmlformats.org/package/2006/relationships"><Relationship Id="rId1" Type="http://schemas.microsoft.com/office/2011/relationships/chartStyle" Target="style94.xml"/><Relationship Id="rId2" Type="http://schemas.microsoft.com/office/2011/relationships/chartColorStyle" Target="colors94.xml"/></Relationships>
</file>

<file path=xl/charts/_rels/chart95.xml.rels><?xml version="1.0" encoding="UTF-8" standalone="yes"?>
<Relationships xmlns="http://schemas.openxmlformats.org/package/2006/relationships"><Relationship Id="rId1" Type="http://schemas.microsoft.com/office/2011/relationships/chartStyle" Target="style95.xml"/><Relationship Id="rId2" Type="http://schemas.microsoft.com/office/2011/relationships/chartColorStyle" Target="colors95.xml"/></Relationships>
</file>

<file path=xl/charts/_rels/chart96.xml.rels><?xml version="1.0" encoding="UTF-8" standalone="yes"?>
<Relationships xmlns="http://schemas.openxmlformats.org/package/2006/relationships"><Relationship Id="rId1" Type="http://schemas.microsoft.com/office/2011/relationships/chartStyle" Target="style96.xml"/><Relationship Id="rId2" Type="http://schemas.microsoft.com/office/2011/relationships/chartColorStyle" Target="colors96.xml"/></Relationships>
</file>

<file path=xl/charts/_rels/chart97.xml.rels><?xml version="1.0" encoding="UTF-8" standalone="yes"?>
<Relationships xmlns="http://schemas.openxmlformats.org/package/2006/relationships"><Relationship Id="rId1" Type="http://schemas.microsoft.com/office/2011/relationships/chartStyle" Target="style97.xml"/><Relationship Id="rId2" Type="http://schemas.microsoft.com/office/2011/relationships/chartColorStyle" Target="colors97.xml"/></Relationships>
</file>

<file path=xl/charts/_rels/chart98.xml.rels><?xml version="1.0" encoding="UTF-8" standalone="yes"?>
<Relationships xmlns="http://schemas.openxmlformats.org/package/2006/relationships"><Relationship Id="rId1" Type="http://schemas.microsoft.com/office/2011/relationships/chartStyle" Target="style98.xml"/><Relationship Id="rId2" Type="http://schemas.microsoft.com/office/2011/relationships/chartColorStyle" Target="colors98.xml"/></Relationships>
</file>

<file path=xl/charts/_rels/chart99.xml.rels><?xml version="1.0" encoding="UTF-8" standalone="yes"?>
<Relationships xmlns="http://schemas.openxmlformats.org/package/2006/relationships"><Relationship Id="rId1" Type="http://schemas.microsoft.com/office/2011/relationships/chartStyle" Target="style99.xml"/><Relationship Id="rId2" Type="http://schemas.microsoft.com/office/2011/relationships/chartColorStyle" Target="colors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9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846274579041297"/>
                  <c:y val="0.0194923016913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plots'!$B$9:$B$12</c:f>
              <c:numCache>
                <c:formatCode>General</c:formatCode>
                <c:ptCount val="4"/>
                <c:pt idx="0">
                  <c:v>-20.0</c:v>
                </c:pt>
                <c:pt idx="1">
                  <c:v>-40.0</c:v>
                </c:pt>
                <c:pt idx="2">
                  <c:v>-80.0</c:v>
                </c:pt>
                <c:pt idx="3">
                  <c:v>-100.0</c:v>
                </c:pt>
              </c:numCache>
            </c:numRef>
          </c:xVal>
          <c:yVal>
            <c:numRef>
              <c:f>'100A plots'!$I$9:$I$12</c:f>
              <c:numCache>
                <c:formatCode>General</c:formatCode>
                <c:ptCount val="4"/>
                <c:pt idx="0">
                  <c:v>7.020326616800002</c:v>
                </c:pt>
                <c:pt idx="1">
                  <c:v>14.9181940607</c:v>
                </c:pt>
                <c:pt idx="2">
                  <c:v>21.43706877630001</c:v>
                </c:pt>
                <c:pt idx="3">
                  <c:v>28.9588472943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00992"/>
        <c:axId val="1255781360"/>
      </c:scatterChart>
      <c:valAx>
        <c:axId val="12558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81360"/>
        <c:crosses val="autoZero"/>
        <c:crossBetween val="midCat"/>
      </c:valAx>
      <c:valAx>
        <c:axId val="125578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△X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0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plots'!$B$81:$B$87</c:f>
              <c:numCache>
                <c:formatCode>General</c:formatCode>
                <c:ptCount val="7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xVal>
          <c:yVal>
            <c:numRef>
              <c:f>'100A plots'!$I$81:$I$87</c:f>
              <c:numCache>
                <c:formatCode>General</c:formatCode>
                <c:ptCount val="7"/>
                <c:pt idx="0">
                  <c:v>2.7579854566</c:v>
                </c:pt>
                <c:pt idx="1">
                  <c:v>5.7666968638</c:v>
                </c:pt>
                <c:pt idx="2">
                  <c:v>8.775408271</c:v>
                </c:pt>
                <c:pt idx="3">
                  <c:v>12.1602086041</c:v>
                </c:pt>
                <c:pt idx="4">
                  <c:v>15.2942829866</c:v>
                </c:pt>
                <c:pt idx="5">
                  <c:v>18.5537203444</c:v>
                </c:pt>
                <c:pt idx="6">
                  <c:v>30.5885659732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475648"/>
        <c:axId val="1268478496"/>
      </c:scatterChart>
      <c:valAx>
        <c:axId val="126847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478496"/>
        <c:crosses val="autoZero"/>
        <c:crossBetween val="midCat"/>
      </c:valAx>
      <c:valAx>
        <c:axId val="12684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47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plots'!$BC$48:$BC$52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</c:numCache>
            </c:numRef>
          </c:xVal>
          <c:yVal>
            <c:numRef>
              <c:f>'200A plots'!$BK$48:$BK$52</c:f>
              <c:numCache>
                <c:formatCode>General</c:formatCode>
                <c:ptCount val="5"/>
                <c:pt idx="0">
                  <c:v>1.057365732</c:v>
                </c:pt>
                <c:pt idx="1">
                  <c:v>2.353491468</c:v>
                </c:pt>
                <c:pt idx="2">
                  <c:v>3.768997206</c:v>
                </c:pt>
                <c:pt idx="3">
                  <c:v>5.167448658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98752"/>
        <c:axId val="1082536000"/>
      </c:scatterChart>
      <c:valAx>
        <c:axId val="108429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36000"/>
        <c:crosses val="autoZero"/>
        <c:crossBetween val="midCat"/>
      </c:valAx>
      <c:valAx>
        <c:axId val="10825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9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0479261937801495"/>
                  <c:y val="0.1510208451138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plots'!$CE$9:$CE$13</c:f>
              <c:numCache>
                <c:formatCode>General</c:formatCode>
                <c:ptCount val="5"/>
                <c:pt idx="0">
                  <c:v>-20.0</c:v>
                </c:pt>
                <c:pt idx="1">
                  <c:v>-40.0</c:v>
                </c:pt>
                <c:pt idx="2">
                  <c:v>-60.0</c:v>
                </c:pt>
                <c:pt idx="3">
                  <c:v>-80.0</c:v>
                </c:pt>
                <c:pt idx="4">
                  <c:v>-92.4</c:v>
                </c:pt>
              </c:numCache>
            </c:numRef>
          </c:xVal>
          <c:yVal>
            <c:numRef>
              <c:f>'200A plots'!$CL$9:$CL$13</c:f>
              <c:numCache>
                <c:formatCode>General</c:formatCode>
                <c:ptCount val="5"/>
                <c:pt idx="0">
                  <c:v>-0.0361757579999997</c:v>
                </c:pt>
                <c:pt idx="1">
                  <c:v>-0.18087879</c:v>
                </c:pt>
                <c:pt idx="2">
                  <c:v>-0.217054548</c:v>
                </c:pt>
                <c:pt idx="3">
                  <c:v>-0.343669701</c:v>
                </c:pt>
                <c:pt idx="4">
                  <c:v>-0.36175758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655584"/>
        <c:axId val="1082659344"/>
      </c:scatterChart>
      <c:valAx>
        <c:axId val="108265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57931950483267"/>
              <c:y val="0.891503044665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59344"/>
        <c:crosses val="autoZero"/>
        <c:crossBetween val="midCat"/>
      </c:valAx>
      <c:valAx>
        <c:axId val="108265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5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1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plots'!$CE$9:$CE$14</c:f>
              <c:numCache>
                <c:formatCode>General</c:formatCode>
                <c:ptCount val="6"/>
                <c:pt idx="0">
                  <c:v>-20.0</c:v>
                </c:pt>
                <c:pt idx="1">
                  <c:v>-40.0</c:v>
                </c:pt>
                <c:pt idx="2">
                  <c:v>-60.0</c:v>
                </c:pt>
                <c:pt idx="3">
                  <c:v>-80.0</c:v>
                </c:pt>
                <c:pt idx="4">
                  <c:v>-92.4</c:v>
                </c:pt>
              </c:numCache>
            </c:numRef>
          </c:xVal>
          <c:yVal>
            <c:numRef>
              <c:f>'200A plots'!$CM$9:$CM$14</c:f>
              <c:numCache>
                <c:formatCode>General</c:formatCode>
                <c:ptCount val="6"/>
                <c:pt idx="0">
                  <c:v>0.818605728</c:v>
                </c:pt>
                <c:pt idx="1">
                  <c:v>1.654265742</c:v>
                </c:pt>
                <c:pt idx="2">
                  <c:v>2.506980042</c:v>
                </c:pt>
                <c:pt idx="3">
                  <c:v>3.359694342</c:v>
                </c:pt>
                <c:pt idx="4">
                  <c:v>3.888377208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399952"/>
        <c:axId val="1084403712"/>
      </c:scatterChart>
      <c:valAx>
        <c:axId val="108439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03712"/>
        <c:crosses val="autoZero"/>
        <c:crossBetween val="midCat"/>
      </c:valAx>
      <c:valAx>
        <c:axId val="108440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39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plots'!$CE$29:$CE$32</c:f>
              <c:numCache>
                <c:formatCode>General</c:formatCode>
                <c:ptCount val="4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</c:numCache>
            </c:numRef>
          </c:xVal>
          <c:yVal>
            <c:numRef>
              <c:f>'200A plots'!$CL$29:$CL$32</c:f>
              <c:numCache>
                <c:formatCode>General</c:formatCode>
                <c:ptCount val="4"/>
                <c:pt idx="0">
                  <c:v>0.144703032</c:v>
                </c:pt>
                <c:pt idx="1">
                  <c:v>0.253230306</c:v>
                </c:pt>
                <c:pt idx="2">
                  <c:v>0.397933338</c:v>
                </c:pt>
                <c:pt idx="3">
                  <c:v>0.596900007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29680"/>
        <c:axId val="1084433440"/>
      </c:scatterChart>
      <c:valAx>
        <c:axId val="108442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33440"/>
        <c:crosses val="autoZero"/>
        <c:crossBetween val="midCat"/>
      </c:valAx>
      <c:valAx>
        <c:axId val="10844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2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2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plots'!$CE$29:$CE$35</c:f>
              <c:numCache>
                <c:formatCode>General</c:formatCode>
                <c:ptCount val="7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</c:numCache>
            </c:numRef>
          </c:xVal>
          <c:yVal>
            <c:numRef>
              <c:f>'200A plots'!$CM$29:$CM$35</c:f>
              <c:numCache>
                <c:formatCode>General</c:formatCode>
                <c:ptCount val="7"/>
                <c:pt idx="0">
                  <c:v>-1.176745734</c:v>
                </c:pt>
                <c:pt idx="1">
                  <c:v>-2.438762897999999</c:v>
                </c:pt>
                <c:pt idx="2">
                  <c:v>-3.683725776</c:v>
                </c:pt>
                <c:pt idx="3">
                  <c:v>-4.94574294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563616"/>
        <c:axId val="1083567376"/>
      </c:scatterChart>
      <c:valAx>
        <c:axId val="108356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567376"/>
        <c:crosses val="autoZero"/>
        <c:crossBetween val="midCat"/>
      </c:valAx>
      <c:valAx>
        <c:axId val="10835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56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plots'!$CE$49:$CE$51</c:f>
              <c:numCache>
                <c:formatCode>General</c:formatCode>
                <c:ptCount val="3"/>
                <c:pt idx="0">
                  <c:v>-20.0</c:v>
                </c:pt>
                <c:pt idx="1">
                  <c:v>-40.0</c:v>
                </c:pt>
                <c:pt idx="2">
                  <c:v>-50.0</c:v>
                </c:pt>
              </c:numCache>
            </c:numRef>
          </c:xVal>
          <c:yVal>
            <c:numRef>
              <c:f>'200A plots'!$CL$49:$CL$51</c:f>
              <c:numCache>
                <c:formatCode>General</c:formatCode>
                <c:ptCount val="3"/>
                <c:pt idx="0">
                  <c:v>1.012921224</c:v>
                </c:pt>
                <c:pt idx="1">
                  <c:v>2.098193964</c:v>
                </c:pt>
                <c:pt idx="2">
                  <c:v>2.875972761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54256"/>
        <c:axId val="1084458016"/>
      </c:scatterChart>
      <c:valAx>
        <c:axId val="108445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58016"/>
        <c:crosses val="autoZero"/>
        <c:crossBetween val="midCat"/>
      </c:valAx>
      <c:valAx>
        <c:axId val="108445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54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3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plots'!$CE$49:$CE$52</c:f>
              <c:numCache>
                <c:formatCode>General</c:formatCode>
                <c:ptCount val="4"/>
                <c:pt idx="0">
                  <c:v>-20.0</c:v>
                </c:pt>
                <c:pt idx="1">
                  <c:v>-40.0</c:v>
                </c:pt>
                <c:pt idx="2">
                  <c:v>-50.0</c:v>
                </c:pt>
                <c:pt idx="3">
                  <c:v>-60.0</c:v>
                </c:pt>
              </c:numCache>
            </c:numRef>
          </c:xVal>
          <c:yVal>
            <c:numRef>
              <c:f>'200A plots'!$CM$49:$CM$52</c:f>
              <c:numCache>
                <c:formatCode>General</c:formatCode>
                <c:ptCount val="4"/>
                <c:pt idx="0">
                  <c:v>0.0511628580000005</c:v>
                </c:pt>
                <c:pt idx="1">
                  <c:v>0.153488574</c:v>
                </c:pt>
                <c:pt idx="2">
                  <c:v>0.187597146</c:v>
                </c:pt>
                <c:pt idx="3">
                  <c:v>0.238760004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250704"/>
        <c:axId val="1055254800"/>
      </c:scatterChart>
      <c:valAx>
        <c:axId val="105525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54800"/>
        <c:crosses val="autoZero"/>
        <c:crossBetween val="midCat"/>
      </c:valAx>
      <c:valAx>
        <c:axId val="10552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5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plots'!$DF$9:$DF$13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  <c:pt idx="4">
                  <c:v>100.0</c:v>
                </c:pt>
              </c:numCache>
            </c:numRef>
          </c:xVal>
          <c:yVal>
            <c:numRef>
              <c:f>'200A plots'!$DM$9:$DM$13</c:f>
              <c:numCache>
                <c:formatCode>General</c:formatCode>
                <c:ptCount val="5"/>
                <c:pt idx="0">
                  <c:v>-11.764140225</c:v>
                </c:pt>
                <c:pt idx="1">
                  <c:v>-22.909115175</c:v>
                </c:pt>
                <c:pt idx="2">
                  <c:v>-34.549422345</c:v>
                </c:pt>
                <c:pt idx="3">
                  <c:v>-46.685061735</c:v>
                </c:pt>
                <c:pt idx="4">
                  <c:v>-57.95386974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22496"/>
        <c:axId val="1083626256"/>
      </c:scatterChart>
      <c:valAx>
        <c:axId val="108362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26256"/>
        <c:crosses val="autoZero"/>
        <c:crossBetween val="midCat"/>
      </c:valAx>
      <c:valAx>
        <c:axId val="10836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1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plots'!$DF$9:$DF$13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  <c:pt idx="4">
                  <c:v>100.0</c:v>
                </c:pt>
              </c:numCache>
            </c:numRef>
          </c:xVal>
          <c:yVal>
            <c:numRef>
              <c:f>'200A plots'!$DN$9:$DN$13</c:f>
              <c:numCache>
                <c:formatCode>General</c:formatCode>
                <c:ptCount val="5"/>
                <c:pt idx="0">
                  <c:v>0.602681213</c:v>
                </c:pt>
                <c:pt idx="1">
                  <c:v>0.9642899408</c:v>
                </c:pt>
                <c:pt idx="2">
                  <c:v>2.049116124200001</c:v>
                </c:pt>
                <c:pt idx="3">
                  <c:v>2.651797337199998</c:v>
                </c:pt>
                <c:pt idx="4">
                  <c:v>3.013406065000002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522496"/>
        <c:axId val="1084526256"/>
      </c:scatterChart>
      <c:valAx>
        <c:axId val="108452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26256"/>
        <c:crosses val="autoZero"/>
        <c:crossBetween val="midCat"/>
      </c:valAx>
      <c:valAx>
        <c:axId val="10845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plots'!$DF$27:$DF$31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  <c:pt idx="4">
                  <c:v>100.0</c:v>
                </c:pt>
              </c:numCache>
            </c:numRef>
          </c:xVal>
          <c:yVal>
            <c:numRef>
              <c:f>'200A plots'!$DM$27:$DM$31</c:f>
              <c:numCache>
                <c:formatCode>General</c:formatCode>
                <c:ptCount val="5"/>
                <c:pt idx="0">
                  <c:v>-9.039813014999992</c:v>
                </c:pt>
                <c:pt idx="1">
                  <c:v>-20.80395323999999</c:v>
                </c:pt>
                <c:pt idx="2">
                  <c:v>-34.17792318</c:v>
                </c:pt>
                <c:pt idx="3">
                  <c:v>-45.32289813</c:v>
                </c:pt>
                <c:pt idx="4">
                  <c:v>-57.95386973999999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765344"/>
        <c:axId val="1084543664"/>
      </c:scatterChart>
      <c:valAx>
        <c:axId val="108276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43664"/>
        <c:crosses val="autoZero"/>
        <c:crossBetween val="midCat"/>
      </c:valAx>
      <c:valAx>
        <c:axId val="108454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76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000675037960669822"/>
                  <c:y val="0.09136329763211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plots'!$B$81:$B$87</c:f>
              <c:numCache>
                <c:formatCode>General</c:formatCode>
                <c:ptCount val="7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xVal>
          <c:yVal>
            <c:numRef>
              <c:f>'100A plots'!$J$81:$J$87</c:f>
              <c:numCache>
                <c:formatCode>General</c:formatCode>
                <c:ptCount val="7"/>
                <c:pt idx="0">
                  <c:v>0.0</c:v>
                </c:pt>
                <c:pt idx="1">
                  <c:v>-0.9731756776</c:v>
                </c:pt>
                <c:pt idx="2">
                  <c:v>-1.703057435799998</c:v>
                </c:pt>
                <c:pt idx="3">
                  <c:v>-2.067998314899999</c:v>
                </c:pt>
                <c:pt idx="4">
                  <c:v>-2.7978800731</c:v>
                </c:pt>
                <c:pt idx="5">
                  <c:v>-28.5870355295</c:v>
                </c:pt>
                <c:pt idx="6">
                  <c:v>-5.352466226800001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577104"/>
        <c:axId val="1255580496"/>
      </c:scatterChart>
      <c:valAx>
        <c:axId val="125557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80496"/>
        <c:crosses val="autoZero"/>
        <c:crossBetween val="midCat"/>
      </c:valAx>
      <c:valAx>
        <c:axId val="12555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7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2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plots'!$DF$27:$DF$31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  <c:pt idx="4">
                  <c:v>100.0</c:v>
                </c:pt>
              </c:numCache>
            </c:numRef>
          </c:xVal>
          <c:yVal>
            <c:numRef>
              <c:f>'200A plots'!$DN$27:$DN$31</c:f>
              <c:numCache>
                <c:formatCode>General</c:formatCode>
                <c:ptCount val="5"/>
                <c:pt idx="0">
                  <c:v>1.325898668600001</c:v>
                </c:pt>
                <c:pt idx="1">
                  <c:v>1.928579881599997</c:v>
                </c:pt>
                <c:pt idx="2">
                  <c:v>3.013406065000002</c:v>
                </c:pt>
                <c:pt idx="3">
                  <c:v>4.339304733599999</c:v>
                </c:pt>
                <c:pt idx="4">
                  <c:v>5.424130917000003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48880"/>
        <c:axId val="1083652640"/>
      </c:scatterChart>
      <c:valAx>
        <c:axId val="108364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52640"/>
        <c:crosses val="autoZero"/>
        <c:crossBetween val="midCat"/>
      </c:valAx>
      <c:valAx>
        <c:axId val="10836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4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plots'!$DF$41:$DF$47</c:f>
              <c:numCache>
                <c:formatCode>General</c:formatCode>
                <c:ptCount val="7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</c:numCache>
            </c:numRef>
          </c:xVal>
          <c:yVal>
            <c:numRef>
              <c:f>'200A plots'!$DM$41:$DM$47</c:f>
              <c:numCache>
                <c:formatCode>General</c:formatCode>
                <c:ptCount val="7"/>
                <c:pt idx="0">
                  <c:v>-0.866831384999998</c:v>
                </c:pt>
                <c:pt idx="1">
                  <c:v>-0.495332220000002</c:v>
                </c:pt>
                <c:pt idx="2">
                  <c:v>-1.114497495000002</c:v>
                </c:pt>
                <c:pt idx="3">
                  <c:v>-1.238330550000001</c:v>
                </c:pt>
                <c:pt idx="4">
                  <c:v>-1.857495825000001</c:v>
                </c:pt>
                <c:pt idx="5">
                  <c:v>-1.362163604999999</c:v>
                </c:pt>
                <c:pt idx="6">
                  <c:v>-2.724327209999998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78544"/>
        <c:axId val="1083682304"/>
      </c:scatterChart>
      <c:valAx>
        <c:axId val="108367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1583930459668"/>
              <c:y val="0.88271389106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82304"/>
        <c:crosses val="autoZero"/>
        <c:crossBetween val="midCat"/>
      </c:valAx>
      <c:valAx>
        <c:axId val="10836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7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3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plots'!$DF$41:$DF$45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xVal>
          <c:yVal>
            <c:numRef>
              <c:f>'200A plots'!$DN$41:$DN$45</c:f>
              <c:numCache>
                <c:formatCode>General</c:formatCode>
                <c:ptCount val="5"/>
                <c:pt idx="0">
                  <c:v>5.9062758874</c:v>
                </c:pt>
                <c:pt idx="1">
                  <c:v>11.450943047</c:v>
                </c:pt>
                <c:pt idx="2">
                  <c:v>17.3572189344</c:v>
                </c:pt>
                <c:pt idx="3">
                  <c:v>23.2634948218</c:v>
                </c:pt>
                <c:pt idx="4">
                  <c:v>29.4108431944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567056"/>
        <c:axId val="1084570816"/>
      </c:scatterChart>
      <c:valAx>
        <c:axId val="108456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70816"/>
        <c:crosses val="autoZero"/>
        <c:crossBetween val="midCat"/>
      </c:valAx>
      <c:valAx>
        <c:axId val="10845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6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plots'!$EH$9:$EH$13</c:f>
              <c:numCache>
                <c:formatCode>General</c:formatCode>
                <c:ptCount val="5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</c:numCache>
            </c:numRef>
          </c:xVal>
          <c:yVal>
            <c:numRef>
              <c:f>'200A plots'!$EO$9:$EO$13</c:f>
              <c:numCache>
                <c:formatCode>General</c:formatCode>
                <c:ptCount val="5"/>
                <c:pt idx="0">
                  <c:v>0.0</c:v>
                </c:pt>
                <c:pt idx="1">
                  <c:v>0.866831384999998</c:v>
                </c:pt>
                <c:pt idx="2">
                  <c:v>2.105161934999998</c:v>
                </c:pt>
                <c:pt idx="3">
                  <c:v>2.476661100000001</c:v>
                </c:pt>
                <c:pt idx="4">
                  <c:v>4.334156925000002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319904"/>
        <c:axId val="1055321184"/>
      </c:scatterChart>
      <c:valAx>
        <c:axId val="105531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62347114002097"/>
              <c:y val="0.884314410672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321184"/>
        <c:crosses val="autoZero"/>
        <c:crossBetween val="midCat"/>
      </c:valAx>
      <c:valAx>
        <c:axId val="105532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31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plots'!$EH$9:$EH$13</c:f>
              <c:numCache>
                <c:formatCode>General</c:formatCode>
                <c:ptCount val="5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</c:numCache>
            </c:numRef>
          </c:xVal>
          <c:yVal>
            <c:numRef>
              <c:f>'200A plots'!$EP$9:$EP$13</c:f>
              <c:numCache>
                <c:formatCode>General</c:formatCode>
                <c:ptCount val="5"/>
                <c:pt idx="0">
                  <c:v>-5.544667159599999</c:v>
                </c:pt>
                <c:pt idx="1">
                  <c:v>-10.6071893488</c:v>
                </c:pt>
                <c:pt idx="2">
                  <c:v>-16.3929289936</c:v>
                </c:pt>
                <c:pt idx="3">
                  <c:v>-21.8170599106</c:v>
                </c:pt>
                <c:pt idx="4">
                  <c:v>-27.9644082832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747824"/>
        <c:axId val="1083751584"/>
      </c:scatterChart>
      <c:valAx>
        <c:axId val="108374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51584"/>
        <c:crosses val="autoZero"/>
        <c:crossBetween val="midCat"/>
      </c:valAx>
      <c:valAx>
        <c:axId val="10837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4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plots'!$EH$27:$EH$30</c:f>
              <c:numCache>
                <c:formatCode>General</c:formatCode>
                <c:ptCount val="4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</c:numCache>
            </c:numRef>
          </c:xVal>
          <c:yVal>
            <c:numRef>
              <c:f>'200A plots'!$EO$27:$EO$30</c:f>
              <c:numCache>
                <c:formatCode>General</c:formatCode>
                <c:ptCount val="4"/>
                <c:pt idx="0">
                  <c:v>2.105161935000005</c:v>
                </c:pt>
                <c:pt idx="1">
                  <c:v>4.210323870000003</c:v>
                </c:pt>
                <c:pt idx="2">
                  <c:v>6.810818025000003</c:v>
                </c:pt>
                <c:pt idx="3">
                  <c:v>10.15431051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834000"/>
        <c:axId val="1082837760"/>
      </c:scatterChart>
      <c:valAx>
        <c:axId val="108283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37760"/>
        <c:crosses val="autoZero"/>
        <c:crossBetween val="midCat"/>
      </c:valAx>
      <c:valAx>
        <c:axId val="10828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plots'!$EH$27:$EH$31</c:f>
              <c:numCache>
                <c:formatCode>General</c:formatCode>
                <c:ptCount val="5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</c:numCache>
            </c:numRef>
          </c:xVal>
          <c:yVal>
            <c:numRef>
              <c:f>'200A plots'!$EP$27:$EP$31</c:f>
              <c:numCache>
                <c:formatCode>General</c:formatCode>
                <c:ptCount val="5"/>
                <c:pt idx="0">
                  <c:v>-9.160754437599997</c:v>
                </c:pt>
                <c:pt idx="1">
                  <c:v>-19.0447263308</c:v>
                </c:pt>
                <c:pt idx="2">
                  <c:v>-29.8929881648</c:v>
                </c:pt>
                <c:pt idx="3">
                  <c:v>-40.2591050284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767296"/>
        <c:axId val="1083771056"/>
      </c:scatterChart>
      <c:valAx>
        <c:axId val="108376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200" b="0" i="0" baseline="0">
                    <a:effectLst/>
                  </a:rPr>
                  <a:t>Δ B.d𝓁 (G cm)</a:t>
                </a:r>
                <a:endParaRPr lang="mr-IN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71056"/>
        <c:crosses val="autoZero"/>
        <c:crossBetween val="midCat"/>
      </c:valAx>
      <c:valAx>
        <c:axId val="10837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6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plots'!$EH$41:$EH$45</c:f>
              <c:numCache>
                <c:formatCode>General</c:formatCode>
                <c:ptCount val="5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</c:numCache>
            </c:numRef>
          </c:xVal>
          <c:yVal>
            <c:numRef>
              <c:f>'200A plots'!$EO$41:$EO$45</c:f>
              <c:numCache>
                <c:formatCode>General</c:formatCode>
                <c:ptCount val="5"/>
                <c:pt idx="0">
                  <c:v>-6.810818024999996</c:v>
                </c:pt>
                <c:pt idx="1">
                  <c:v>-17.95579297499999</c:v>
                </c:pt>
                <c:pt idx="2">
                  <c:v>-27.49093821</c:v>
                </c:pt>
                <c:pt idx="3">
                  <c:v>-39.502744545</c:v>
                </c:pt>
                <c:pt idx="4">
                  <c:v>-50.27622033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794000"/>
        <c:axId val="1083797760"/>
      </c:scatterChart>
      <c:valAx>
        <c:axId val="108379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97760"/>
        <c:crosses val="autoZero"/>
        <c:crossBetween val="midCat"/>
      </c:valAx>
      <c:valAx>
        <c:axId val="10837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9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plots'!$EH$41:$EH$45</c:f>
              <c:numCache>
                <c:formatCode>General</c:formatCode>
                <c:ptCount val="5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</c:numCache>
            </c:numRef>
          </c:xVal>
          <c:yVal>
            <c:numRef>
              <c:f>'200A plots'!$EP$41:$EP$45</c:f>
              <c:numCache>
                <c:formatCode>General</c:formatCode>
                <c:ptCount val="5"/>
                <c:pt idx="0">
                  <c:v>-0.9642899408</c:v>
                </c:pt>
                <c:pt idx="1">
                  <c:v>-2.531261094599998</c:v>
                </c:pt>
                <c:pt idx="2">
                  <c:v>-3.616087278000002</c:v>
                </c:pt>
                <c:pt idx="3">
                  <c:v>-5.303594674399999</c:v>
                </c:pt>
                <c:pt idx="4">
                  <c:v>-6.2678846152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820384"/>
        <c:axId val="1083824144"/>
      </c:scatterChart>
      <c:valAx>
        <c:axId val="108382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24144"/>
        <c:crosses val="autoZero"/>
        <c:crossBetween val="midCat"/>
      </c:valAx>
      <c:valAx>
        <c:axId val="10838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c1_h (△Y)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plots'!$B$9:$B$13</c:f>
              <c:numCache>
                <c:formatCode>General</c:formatCode>
                <c:ptCount val="5"/>
                <c:pt idx="0">
                  <c:v>-80.0</c:v>
                </c:pt>
                <c:pt idx="1">
                  <c:v>-160.0</c:v>
                </c:pt>
                <c:pt idx="2">
                  <c:v>-240.0</c:v>
                </c:pt>
                <c:pt idx="3">
                  <c:v>-320.0</c:v>
                </c:pt>
                <c:pt idx="4">
                  <c:v>-353.4</c:v>
                </c:pt>
              </c:numCache>
            </c:numRef>
          </c:xVal>
          <c:yVal>
            <c:numRef>
              <c:f>'200A plots'!$J$9:$J$13</c:f>
              <c:numCache>
                <c:formatCode>General</c:formatCode>
                <c:ptCount val="5"/>
                <c:pt idx="0">
                  <c:v>-0.851528717900003</c:v>
                </c:pt>
                <c:pt idx="1">
                  <c:v>-0.729881758199998</c:v>
                </c:pt>
                <c:pt idx="2">
                  <c:v>-0.729881758199998</c:v>
                </c:pt>
                <c:pt idx="3">
                  <c:v>-0.6082347985</c:v>
                </c:pt>
                <c:pt idx="4">
                  <c:v>-0.121646959700001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545104"/>
        <c:axId val="1251528528"/>
      </c:scatterChart>
      <c:valAx>
        <c:axId val="125154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100" b="0" i="0" baseline="0">
                    <a:effectLst/>
                  </a:rPr>
                  <a:t>B.d𝓁 (G cm)</a:t>
                </a:r>
                <a:endParaRPr lang="mr-IN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28528"/>
        <c:crosses val="autoZero"/>
        <c:crossBetween val="midCat"/>
      </c:valAx>
      <c:valAx>
        <c:axId val="12515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100" b="0" i="0" baseline="0">
                    <a:effectLst/>
                  </a:rPr>
                  <a:t>△X (mm)</a:t>
                </a:r>
                <a:endParaRPr lang="mr-IN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4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plots'!$B$99:$B$102</c:f>
              <c:numCache>
                <c:formatCode>General</c:formatCode>
                <c:ptCount val="4"/>
                <c:pt idx="0">
                  <c:v>-5.0</c:v>
                </c:pt>
                <c:pt idx="1">
                  <c:v>-15.0</c:v>
                </c:pt>
                <c:pt idx="2">
                  <c:v>-25.0</c:v>
                </c:pt>
                <c:pt idx="3">
                  <c:v>-35.0</c:v>
                </c:pt>
              </c:numCache>
            </c:numRef>
          </c:xVal>
          <c:yVal>
            <c:numRef>
              <c:f>'100A plots'!$I$99:$I$102</c:f>
              <c:numCache>
                <c:formatCode>General</c:formatCode>
                <c:ptCount val="4"/>
                <c:pt idx="0">
                  <c:v>2.8833484319</c:v>
                </c:pt>
                <c:pt idx="1">
                  <c:v>7.772504468600001</c:v>
                </c:pt>
                <c:pt idx="2">
                  <c:v>12.4109345547</c:v>
                </c:pt>
                <c:pt idx="3">
                  <c:v>17.0493646408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552288"/>
        <c:axId val="1255543312"/>
      </c:scatterChart>
      <c:valAx>
        <c:axId val="125555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43312"/>
        <c:crosses val="autoZero"/>
        <c:crossBetween val="midCat"/>
      </c:valAx>
      <c:valAx>
        <c:axId val="125554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5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489299434452909"/>
                  <c:y val="0.0691738729299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plots'!$B$99:$B$102</c:f>
              <c:numCache>
                <c:formatCode>General</c:formatCode>
                <c:ptCount val="4"/>
                <c:pt idx="0">
                  <c:v>-5.0</c:v>
                </c:pt>
                <c:pt idx="1">
                  <c:v>-15.0</c:v>
                </c:pt>
                <c:pt idx="2">
                  <c:v>-25.0</c:v>
                </c:pt>
                <c:pt idx="3">
                  <c:v>-35.0</c:v>
                </c:pt>
              </c:numCache>
            </c:numRef>
          </c:xVal>
          <c:yVal>
            <c:numRef>
              <c:f>'100A plots'!$J$99:$J$102</c:f>
              <c:numCache>
                <c:formatCode>General</c:formatCode>
                <c:ptCount val="4"/>
                <c:pt idx="0">
                  <c:v>-3.406114871599996</c:v>
                </c:pt>
                <c:pt idx="1">
                  <c:v>-10.5832854939</c:v>
                </c:pt>
                <c:pt idx="2">
                  <c:v>-16.6656334789</c:v>
                </c:pt>
                <c:pt idx="3">
                  <c:v>-23.3562162624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137632"/>
        <c:axId val="818283984"/>
      </c:scatterChart>
      <c:valAx>
        <c:axId val="74513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283984"/>
        <c:crosses val="autoZero"/>
        <c:crossBetween val="midCat"/>
      </c:valAx>
      <c:valAx>
        <c:axId val="81828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13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plots'!$B$112:$B$119</c:f>
              <c:numCache>
                <c:formatCode>General</c:formatCode>
                <c:ptCount val="8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  <c:pt idx="6">
                  <c:v>-70.0</c:v>
                </c:pt>
                <c:pt idx="7">
                  <c:v>-90.0</c:v>
                </c:pt>
              </c:numCache>
            </c:numRef>
          </c:xVal>
          <c:yVal>
            <c:numRef>
              <c:f>'100A plots'!$I$112:$I$119</c:f>
              <c:numCache>
                <c:formatCode>General</c:formatCode>
                <c:ptCount val="8"/>
                <c:pt idx="0">
                  <c:v>0.1253629753</c:v>
                </c:pt>
                <c:pt idx="1">
                  <c:v>0.501451901199999</c:v>
                </c:pt>
                <c:pt idx="2">
                  <c:v>1.253629753000002</c:v>
                </c:pt>
                <c:pt idx="3">
                  <c:v>1.253629753000002</c:v>
                </c:pt>
                <c:pt idx="4">
                  <c:v>2.005807604800001</c:v>
                </c:pt>
                <c:pt idx="5">
                  <c:v>2.256533555400001</c:v>
                </c:pt>
                <c:pt idx="6">
                  <c:v>2.6326224813</c:v>
                </c:pt>
                <c:pt idx="7">
                  <c:v>3.1340743825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531568"/>
        <c:axId val="1255522592"/>
      </c:scatterChart>
      <c:valAx>
        <c:axId val="125553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22592"/>
        <c:crosses val="autoZero"/>
        <c:crossBetween val="midCat"/>
      </c:valAx>
      <c:valAx>
        <c:axId val="12555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3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63871746408491"/>
          <c:y val="0.174034707618835"/>
          <c:w val="0.908634835306616"/>
          <c:h val="0.68299594282255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0130977624460866"/>
                  <c:y val="0.1849021109086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plots'!$B$112:$B$119</c:f>
              <c:numCache>
                <c:formatCode>General</c:formatCode>
                <c:ptCount val="8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  <c:pt idx="6">
                  <c:v>-70.0</c:v>
                </c:pt>
                <c:pt idx="7">
                  <c:v>-90.0</c:v>
                </c:pt>
              </c:numCache>
            </c:numRef>
          </c:xVal>
          <c:yVal>
            <c:numRef>
              <c:f>'100A plots'!$J$112:$J$119</c:f>
              <c:numCache>
                <c:formatCode>General</c:formatCode>
                <c:ptCount val="8"/>
                <c:pt idx="0">
                  <c:v>-4.3792905492</c:v>
                </c:pt>
                <c:pt idx="1">
                  <c:v>-7.907052380499998</c:v>
                </c:pt>
                <c:pt idx="2">
                  <c:v>-12.16469597</c:v>
                </c:pt>
                <c:pt idx="3">
                  <c:v>-16.4223395595</c:v>
                </c:pt>
                <c:pt idx="4">
                  <c:v>-20.8016301087</c:v>
                </c:pt>
                <c:pt idx="5">
                  <c:v>-25.0592736982</c:v>
                </c:pt>
                <c:pt idx="6">
                  <c:v>-34.1827956757</c:v>
                </c:pt>
                <c:pt idx="7">
                  <c:v>-38.4404392652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063200"/>
        <c:axId val="1255517392"/>
      </c:scatterChart>
      <c:valAx>
        <c:axId val="120206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17392"/>
        <c:crosses val="autoZero"/>
        <c:crossBetween val="midCat"/>
      </c:valAx>
      <c:valAx>
        <c:axId val="125551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6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plots'!$B$131:$B$135</c:f>
              <c:numCache>
                <c:formatCode>General</c:formatCode>
                <c:ptCount val="5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-60.0</c:v>
                </c:pt>
              </c:numCache>
            </c:numRef>
          </c:xVal>
          <c:yVal>
            <c:numRef>
              <c:f>'100A plots'!$I$131:$I$135</c:f>
              <c:numCache>
                <c:formatCode>General</c:formatCode>
                <c:ptCount val="5"/>
                <c:pt idx="0">
                  <c:v>1.755081654200001</c:v>
                </c:pt>
                <c:pt idx="1">
                  <c:v>3.384800333099999</c:v>
                </c:pt>
                <c:pt idx="2">
                  <c:v>5.3906079379</c:v>
                </c:pt>
                <c:pt idx="3">
                  <c:v>6.644237690899999</c:v>
                </c:pt>
                <c:pt idx="4">
                  <c:v>9.903675048700002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487968"/>
        <c:axId val="1231589648"/>
      </c:scatterChart>
      <c:valAx>
        <c:axId val="120648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89648"/>
        <c:crosses val="autoZero"/>
        <c:crossBetween val="midCat"/>
      </c:valAx>
      <c:valAx>
        <c:axId val="123158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8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plots'!$B$131:$B$135</c:f>
              <c:numCache>
                <c:formatCode>General</c:formatCode>
                <c:ptCount val="5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-60.0</c:v>
                </c:pt>
              </c:numCache>
            </c:numRef>
          </c:xVal>
          <c:yVal>
            <c:numRef>
              <c:f>'100A plots'!$J$131:$J$135</c:f>
              <c:numCache>
                <c:formatCode>General</c:formatCode>
                <c:ptCount val="5"/>
                <c:pt idx="0">
                  <c:v>-5.474113186499999</c:v>
                </c:pt>
                <c:pt idx="1">
                  <c:v>-10.5832854939</c:v>
                </c:pt>
                <c:pt idx="2">
                  <c:v>-15.6924578013</c:v>
                </c:pt>
                <c:pt idx="3">
                  <c:v>-20.679983149</c:v>
                </c:pt>
                <c:pt idx="4">
                  <c:v>-31.1416216832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324128"/>
        <c:axId val="1206767120"/>
      </c:scatterChart>
      <c:valAx>
        <c:axId val="123132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67120"/>
        <c:crosses val="autoZero"/>
        <c:crossBetween val="midCat"/>
      </c:valAx>
      <c:valAx>
        <c:axId val="120676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32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</a:t>
            </a:r>
            <a:r>
              <a:rPr lang="en-US" sz="1200" b="0" i="0" baseline="0">
                <a:effectLst/>
              </a:rPr>
              <a:t>9</a:t>
            </a:r>
            <a:r>
              <a:rPr lang="mr-IN" sz="1200" b="0" i="0" baseline="0">
                <a:effectLst/>
              </a:rPr>
              <a:t>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(△X)</a:t>
            </a:r>
            <a:endParaRPr lang="mr-IN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8039610846998"/>
          <c:y val="0.181973691889954"/>
          <c:w val="0.909007500901698"/>
          <c:h val="0.6724298455030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'100A plots'!$AA$9:$AA$12</c:f>
              <c:numCache>
                <c:formatCode>General</c:formatCode>
                <c:ptCount val="4"/>
                <c:pt idx="0">
                  <c:v>-20.0</c:v>
                </c:pt>
                <c:pt idx="1">
                  <c:v>-40.0</c:v>
                </c:pt>
                <c:pt idx="2">
                  <c:v>-60.0</c:v>
                </c:pt>
                <c:pt idx="3">
                  <c:v>-50.0</c:v>
                </c:pt>
              </c:numCache>
            </c:numRef>
          </c:xVal>
          <c:yVal>
            <c:numRef>
              <c:f>'100A plots'!$AH$9:$AH$12</c:f>
              <c:numCache>
                <c:formatCode>General</c:formatCode>
                <c:ptCount val="4"/>
                <c:pt idx="0">
                  <c:v>-0.1253629753</c:v>
                </c:pt>
                <c:pt idx="1">
                  <c:v>-0.877540827099999</c:v>
                </c:pt>
                <c:pt idx="2">
                  <c:v>-0.877540827099999</c:v>
                </c:pt>
                <c:pt idx="3">
                  <c:v>-0.626814876499999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86624"/>
        <c:axId val="1255472592"/>
      </c:scatterChart>
      <c:valAx>
        <c:axId val="125548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472592"/>
        <c:crosses val="autoZero"/>
        <c:crossBetween val="midCat"/>
      </c:valAx>
      <c:valAx>
        <c:axId val="12554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48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9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plots'!$AA$9:$AA$12</c:f>
              <c:numCache>
                <c:formatCode>General</c:formatCode>
                <c:ptCount val="4"/>
                <c:pt idx="0">
                  <c:v>-20.0</c:v>
                </c:pt>
                <c:pt idx="1">
                  <c:v>-40.0</c:v>
                </c:pt>
                <c:pt idx="2">
                  <c:v>-60.0</c:v>
                </c:pt>
                <c:pt idx="3">
                  <c:v>-50.0</c:v>
                </c:pt>
              </c:numCache>
            </c:numRef>
          </c:xVal>
          <c:yVal>
            <c:numRef>
              <c:f>'100A plots'!$AI$9:$AI$12</c:f>
              <c:numCache>
                <c:formatCode>General</c:formatCode>
                <c:ptCount val="4"/>
                <c:pt idx="0">
                  <c:v>8.636934138700002</c:v>
                </c:pt>
                <c:pt idx="1">
                  <c:v>16.4223395595</c:v>
                </c:pt>
                <c:pt idx="2">
                  <c:v>24.32939194</c:v>
                </c:pt>
                <c:pt idx="3">
                  <c:v>20.5583361893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41936"/>
        <c:axId val="1255437248"/>
      </c:scatterChart>
      <c:valAx>
        <c:axId val="125544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437248"/>
        <c:crosses val="autoZero"/>
        <c:crossBetween val="midCat"/>
      </c:valAx>
      <c:valAx>
        <c:axId val="12554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44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c8_h (△X)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plots'!$B$23:$B$27</c:f>
              <c:numCache>
                <c:formatCode>General</c:formatCode>
                <c:ptCount val="5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-79.916</c:v>
                </c:pt>
              </c:numCache>
            </c:numRef>
          </c:xVal>
          <c:yVal>
            <c:numRef>
              <c:f>'100A plots'!$I$23:$I$27</c:f>
              <c:numCache>
                <c:formatCode>General</c:formatCode>
                <c:ptCount val="5"/>
                <c:pt idx="0">
                  <c:v>2.7579854566</c:v>
                </c:pt>
                <c:pt idx="1">
                  <c:v>6.393511740299999</c:v>
                </c:pt>
                <c:pt idx="2">
                  <c:v>9.903675048700002</c:v>
                </c:pt>
                <c:pt idx="3">
                  <c:v>13.789927283</c:v>
                </c:pt>
                <c:pt idx="4">
                  <c:v>28.2066694425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83312"/>
        <c:axId val="1203025152"/>
      </c:scatterChart>
      <c:valAx>
        <c:axId val="114288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25152"/>
        <c:crosses val="autoZero"/>
        <c:crossBetween val="midCat"/>
      </c:valAx>
      <c:valAx>
        <c:axId val="12030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8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c8_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(△X)</a:t>
            </a:r>
            <a:endParaRPr lang="mr-IN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'100A plots'!$AA$23:$AA$28</c:f>
              <c:numCache>
                <c:formatCode>General</c:formatCode>
                <c:ptCount val="6"/>
                <c:pt idx="0">
                  <c:v>-20.0</c:v>
                </c:pt>
                <c:pt idx="1">
                  <c:v>-40.0</c:v>
                </c:pt>
                <c:pt idx="2">
                  <c:v>-40.0</c:v>
                </c:pt>
                <c:pt idx="3">
                  <c:v>-60.0</c:v>
                </c:pt>
                <c:pt idx="4">
                  <c:v>-70.0</c:v>
                </c:pt>
                <c:pt idx="5">
                  <c:v>-100.0</c:v>
                </c:pt>
              </c:numCache>
            </c:numRef>
          </c:xVal>
          <c:yVal>
            <c:numRef>
              <c:f>'100A plots'!$AH$23:$AH$28</c:f>
              <c:numCache>
                <c:formatCode>General</c:formatCode>
                <c:ptCount val="6"/>
                <c:pt idx="0">
                  <c:v>-0.2507259506</c:v>
                </c:pt>
                <c:pt idx="1">
                  <c:v>-11.7841196782</c:v>
                </c:pt>
                <c:pt idx="2">
                  <c:v>-0.501451901199999</c:v>
                </c:pt>
                <c:pt idx="3">
                  <c:v>-1.002903802399999</c:v>
                </c:pt>
                <c:pt idx="4">
                  <c:v>-1.128266777699999</c:v>
                </c:pt>
                <c:pt idx="5">
                  <c:v>-1.253629752999998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020864"/>
        <c:axId val="1145023568"/>
      </c:scatterChart>
      <c:valAx>
        <c:axId val="11450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23568"/>
        <c:crosses val="autoZero"/>
        <c:crossBetween val="midCat"/>
      </c:valAx>
      <c:valAx>
        <c:axId val="114502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2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c8_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plots'!$AA$23:$AA$28</c:f>
              <c:numCache>
                <c:formatCode>General</c:formatCode>
                <c:ptCount val="6"/>
                <c:pt idx="0">
                  <c:v>-20.0</c:v>
                </c:pt>
                <c:pt idx="1">
                  <c:v>-40.0</c:v>
                </c:pt>
                <c:pt idx="2">
                  <c:v>-40.0</c:v>
                </c:pt>
                <c:pt idx="3">
                  <c:v>-60.0</c:v>
                </c:pt>
                <c:pt idx="4">
                  <c:v>-70.0</c:v>
                </c:pt>
                <c:pt idx="5">
                  <c:v>-100.0</c:v>
                </c:pt>
              </c:numCache>
            </c:numRef>
          </c:xVal>
          <c:yVal>
            <c:numRef>
              <c:f>'100A plots'!$AI$23:$AI$27</c:f>
              <c:numCache>
                <c:formatCode>General</c:formatCode>
                <c:ptCount val="5"/>
                <c:pt idx="0">
                  <c:v>7.177170622299998</c:v>
                </c:pt>
                <c:pt idx="1">
                  <c:v>15.0842230028</c:v>
                </c:pt>
                <c:pt idx="2">
                  <c:v>15.2058699625</c:v>
                </c:pt>
                <c:pt idx="3">
                  <c:v>23.8428041012</c:v>
                </c:pt>
                <c:pt idx="4">
                  <c:v>31.7498564817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05568"/>
        <c:axId val="1255398096"/>
      </c:scatterChart>
      <c:valAx>
        <c:axId val="125540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98096"/>
        <c:crosses val="autoZero"/>
        <c:crossBetween val="midCat"/>
      </c:valAx>
      <c:valAx>
        <c:axId val="12553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 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40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plots'!$AA$37:$AA$40</c:f>
              <c:numCache>
                <c:formatCode>General</c:formatCode>
                <c:ptCount val="4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</c:numCache>
            </c:numRef>
          </c:xVal>
          <c:yVal>
            <c:numRef>
              <c:f>'100A plots'!$AH$37:$AH$40</c:f>
              <c:numCache>
                <c:formatCode>General</c:formatCode>
                <c:ptCount val="4"/>
                <c:pt idx="0">
                  <c:v>0.1253629753</c:v>
                </c:pt>
                <c:pt idx="1">
                  <c:v>-0.1253629753</c:v>
                </c:pt>
                <c:pt idx="2">
                  <c:v>-0.1253629753</c:v>
                </c:pt>
                <c:pt idx="3">
                  <c:v>-0.376088925899999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357920"/>
        <c:axId val="1255342384"/>
      </c:scatterChart>
      <c:valAx>
        <c:axId val="125535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42384"/>
        <c:crosses val="autoZero"/>
        <c:crossBetween val="midCat"/>
      </c:valAx>
      <c:valAx>
        <c:axId val="125534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128840442778273"/>
              <c:y val="0.531674892458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5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plots'!$AA$37:$AA$40</c:f>
              <c:numCache>
                <c:formatCode>General</c:formatCode>
                <c:ptCount val="4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</c:numCache>
            </c:numRef>
          </c:xVal>
          <c:yVal>
            <c:numRef>
              <c:f>'100A plots'!$AI$37:$AI$40</c:f>
              <c:numCache>
                <c:formatCode>General</c:formatCode>
                <c:ptCount val="4"/>
                <c:pt idx="0">
                  <c:v>9.853403735699998</c:v>
                </c:pt>
                <c:pt idx="1">
                  <c:v>20.8016301087</c:v>
                </c:pt>
                <c:pt idx="2">
                  <c:v>31.5065625623</c:v>
                </c:pt>
                <c:pt idx="3">
                  <c:v>42.576435895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320336"/>
        <c:axId val="1255323728"/>
      </c:scatterChart>
      <c:valAx>
        <c:axId val="12553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23728"/>
        <c:crosses val="autoZero"/>
        <c:crossBetween val="midCat"/>
      </c:valAx>
      <c:valAx>
        <c:axId val="125532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2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</a:t>
            </a:r>
            <a:r>
              <a:rPr lang="en-US" sz="1200" b="0" i="0" baseline="0">
                <a:effectLst/>
              </a:rPr>
              <a:t>6</a:t>
            </a:r>
            <a:r>
              <a:rPr lang="mr-IN" sz="1200" b="0" i="0" baseline="0">
                <a:effectLst/>
              </a:rPr>
              <a:t>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(△X)</a:t>
            </a:r>
            <a:endParaRPr lang="mr-IN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83403867973252"/>
          <c:y val="0.183593728094034"/>
          <c:w val="0.882375636946776"/>
          <c:h val="0.66951362445953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plots'!$AA$51:$AA$56</c:f>
              <c:numCache>
                <c:formatCode>General</c:formatCode>
                <c:ptCount val="6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35.0</c:v>
                </c:pt>
              </c:numCache>
            </c:numRef>
          </c:xVal>
          <c:yVal>
            <c:numRef>
              <c:f>'100A plots'!$AH$51:$AH$56</c:f>
              <c:numCache>
                <c:formatCode>General</c:formatCode>
                <c:ptCount val="6"/>
                <c:pt idx="0">
                  <c:v>-0.626814876499999</c:v>
                </c:pt>
                <c:pt idx="1">
                  <c:v>-0.752177851799999</c:v>
                </c:pt>
                <c:pt idx="2">
                  <c:v>-0.877540827099999</c:v>
                </c:pt>
                <c:pt idx="3">
                  <c:v>-1.128266777700002</c:v>
                </c:pt>
                <c:pt idx="4">
                  <c:v>-0.877540827099999</c:v>
                </c:pt>
                <c:pt idx="5">
                  <c:v>-1.755081654200001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106464"/>
        <c:axId val="1169109168"/>
      </c:scatterChart>
      <c:valAx>
        <c:axId val="116910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109168"/>
        <c:crosses val="autoZero"/>
        <c:crossBetween val="midCat"/>
      </c:valAx>
      <c:valAx>
        <c:axId val="11691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10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plots'!$AA$51:$AA$56</c:f>
              <c:numCache>
                <c:formatCode>General</c:formatCode>
                <c:ptCount val="6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35.0</c:v>
                </c:pt>
              </c:numCache>
            </c:numRef>
          </c:xVal>
          <c:yVal>
            <c:numRef>
              <c:f>'100A plots'!$AI$51:$AI$56</c:f>
              <c:numCache>
                <c:formatCode>General</c:formatCode>
                <c:ptCount val="6"/>
                <c:pt idx="0">
                  <c:v>-4.500937508900002</c:v>
                </c:pt>
                <c:pt idx="1">
                  <c:v>-9.853403735700005</c:v>
                </c:pt>
                <c:pt idx="2">
                  <c:v>-15.0842230028</c:v>
                </c:pt>
                <c:pt idx="3">
                  <c:v>-20.4366892296</c:v>
                </c:pt>
                <c:pt idx="4">
                  <c:v>-26.3973902549</c:v>
                </c:pt>
                <c:pt idx="5">
                  <c:v>-37.3456166279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104064"/>
        <c:axId val="1117503104"/>
      </c:scatterChart>
      <c:valAx>
        <c:axId val="116910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03104"/>
        <c:crosses val="autoZero"/>
        <c:crossBetween val="midCat"/>
      </c:valAx>
      <c:valAx>
        <c:axId val="11175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10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plots'!$AA$66:$AA$70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30.0</c:v>
                </c:pt>
              </c:numCache>
            </c:numRef>
          </c:xVal>
          <c:yVal>
            <c:numRef>
              <c:f>'100A plots'!$AH$66:$AH$70</c:f>
              <c:numCache>
                <c:formatCode>General</c:formatCode>
                <c:ptCount val="5"/>
                <c:pt idx="0">
                  <c:v>-0.2507259506</c:v>
                </c:pt>
                <c:pt idx="1">
                  <c:v>-0.501451901199999</c:v>
                </c:pt>
                <c:pt idx="2">
                  <c:v>-0.752177851799999</c:v>
                </c:pt>
                <c:pt idx="3">
                  <c:v>-1.504355703600002</c:v>
                </c:pt>
                <c:pt idx="4">
                  <c:v>-2.8833484319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303504"/>
        <c:axId val="1255286368"/>
      </c:scatterChart>
      <c:valAx>
        <c:axId val="125530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1189371578238"/>
              <c:y val="0.89713665421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86368"/>
        <c:crosses val="autoZero"/>
        <c:crossBetween val="midCat"/>
      </c:valAx>
      <c:valAx>
        <c:axId val="125528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0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6230961202234"/>
          <c:y val="0.183562016936575"/>
          <c:w val="0.8416867296954"/>
          <c:h val="0.6576054784012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plots'!$AA$66:$AA$70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30.0</c:v>
                </c:pt>
              </c:numCache>
            </c:numRef>
          </c:xVal>
          <c:yVal>
            <c:numRef>
              <c:f>'100A plots'!$AI$66:$AI$70</c:f>
              <c:numCache>
                <c:formatCode>General</c:formatCode>
                <c:ptCount val="5"/>
                <c:pt idx="0">
                  <c:v>-6.082347984999998</c:v>
                </c:pt>
                <c:pt idx="1">
                  <c:v>-12.0430490103</c:v>
                </c:pt>
                <c:pt idx="2">
                  <c:v>-18.4903378744</c:v>
                </c:pt>
                <c:pt idx="3">
                  <c:v>-24.5726858594</c:v>
                </c:pt>
                <c:pt idx="4">
                  <c:v>-38.927027104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248320"/>
        <c:axId val="1255242160"/>
      </c:scatterChart>
      <c:valAx>
        <c:axId val="125524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42160"/>
        <c:crosses val="autoZero"/>
        <c:crossBetween val="midCat"/>
      </c:valAx>
      <c:valAx>
        <c:axId val="12552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4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plots'!$AA$81:$AA$88</c:f>
              <c:numCache>
                <c:formatCode>General</c:formatCode>
                <c:ptCount val="8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35.0</c:v>
                </c:pt>
                <c:pt idx="5">
                  <c:v>40.0</c:v>
                </c:pt>
                <c:pt idx="6">
                  <c:v>50.0</c:v>
                </c:pt>
                <c:pt idx="7">
                  <c:v>55.0</c:v>
                </c:pt>
              </c:numCache>
            </c:numRef>
          </c:xVal>
          <c:yVal>
            <c:numRef>
              <c:f>'100A plots'!$AH$81:$AH$88</c:f>
              <c:numCache>
                <c:formatCode>General</c:formatCode>
                <c:ptCount val="8"/>
                <c:pt idx="0">
                  <c:v>-0.376088925899999</c:v>
                </c:pt>
                <c:pt idx="1">
                  <c:v>-0.877540827099999</c:v>
                </c:pt>
                <c:pt idx="2">
                  <c:v>-1.128266777699999</c:v>
                </c:pt>
                <c:pt idx="3">
                  <c:v>-2.131170580100001</c:v>
                </c:pt>
                <c:pt idx="4">
                  <c:v>-3.2594373578</c:v>
                </c:pt>
                <c:pt idx="5">
                  <c:v>-4.136978184899998</c:v>
                </c:pt>
                <c:pt idx="6">
                  <c:v>-5.3906079379</c:v>
                </c:pt>
                <c:pt idx="7">
                  <c:v>-6.0174228144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215216"/>
        <c:axId val="1255191088"/>
      </c:scatterChart>
      <c:valAx>
        <c:axId val="1255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191088"/>
        <c:crosses val="autoZero"/>
        <c:crossBetween val="midCat"/>
      </c:valAx>
      <c:valAx>
        <c:axId val="12551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1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plots'!$AA$81:$AA$88</c:f>
              <c:numCache>
                <c:formatCode>General</c:formatCode>
                <c:ptCount val="8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35.0</c:v>
                </c:pt>
                <c:pt idx="5">
                  <c:v>40.0</c:v>
                </c:pt>
                <c:pt idx="6">
                  <c:v>50.0</c:v>
                </c:pt>
                <c:pt idx="7">
                  <c:v>55.0</c:v>
                </c:pt>
              </c:numCache>
            </c:numRef>
          </c:xVal>
          <c:yVal>
            <c:numRef>
              <c:f>'100A plots'!$AI$81:$AI$88</c:f>
              <c:numCache>
                <c:formatCode>General</c:formatCode>
                <c:ptCount val="8"/>
                <c:pt idx="0">
                  <c:v>-3.406114871600003</c:v>
                </c:pt>
                <c:pt idx="1">
                  <c:v>-6.9338767029</c:v>
                </c:pt>
                <c:pt idx="2">
                  <c:v>-10.2183446148</c:v>
                </c:pt>
                <c:pt idx="3">
                  <c:v>-14.8409290834</c:v>
                </c:pt>
                <c:pt idx="4">
                  <c:v>-27.0056250534</c:v>
                </c:pt>
                <c:pt idx="5">
                  <c:v>-30.5333868847</c:v>
                </c:pt>
                <c:pt idx="6">
                  <c:v>-38.5620862249</c:v>
                </c:pt>
                <c:pt idx="7">
                  <c:v>-42.8197298144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816912"/>
        <c:axId val="744204864"/>
      </c:scatterChart>
      <c:valAx>
        <c:axId val="125081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204864"/>
        <c:crosses val="autoZero"/>
        <c:crossBetween val="midCat"/>
      </c:valAx>
      <c:valAx>
        <c:axId val="7442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81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c8_h (△Y)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plots'!$B$23:$B$27</c:f>
              <c:numCache>
                <c:formatCode>General</c:formatCode>
                <c:ptCount val="5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-79.916</c:v>
                </c:pt>
              </c:numCache>
            </c:numRef>
          </c:xVal>
          <c:yVal>
            <c:numRef>
              <c:f>'100A plots'!$J$23:$J$27</c:f>
              <c:numCache>
                <c:formatCode>General</c:formatCode>
                <c:ptCount val="5"/>
                <c:pt idx="0">
                  <c:v>0.243293919399999</c:v>
                </c:pt>
                <c:pt idx="1">
                  <c:v>0.486587838799998</c:v>
                </c:pt>
                <c:pt idx="2">
                  <c:v>1.216469597</c:v>
                </c:pt>
                <c:pt idx="3">
                  <c:v>1.459763516399999</c:v>
                </c:pt>
                <c:pt idx="4">
                  <c:v>2.7978800731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770624"/>
        <c:axId val="1255758176"/>
      </c:scatterChart>
      <c:valAx>
        <c:axId val="12557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58176"/>
        <c:crosses val="autoZero"/>
        <c:crossBetween val="midCat"/>
      </c:valAx>
      <c:valAx>
        <c:axId val="12557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7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plots'!$AA$99:$AA$104</c:f>
              <c:numCache>
                <c:formatCode>General</c:formatCode>
                <c:ptCount val="6"/>
                <c:pt idx="0">
                  <c:v>-5.0</c:v>
                </c:pt>
                <c:pt idx="1">
                  <c:v>-15.0</c:v>
                </c:pt>
                <c:pt idx="2">
                  <c:v>-25.0</c:v>
                </c:pt>
                <c:pt idx="3">
                  <c:v>-30.0</c:v>
                </c:pt>
                <c:pt idx="4">
                  <c:v>-35.0</c:v>
                </c:pt>
                <c:pt idx="5">
                  <c:v>-40.0</c:v>
                </c:pt>
              </c:numCache>
            </c:numRef>
          </c:xVal>
          <c:yVal>
            <c:numRef>
              <c:f>'100A plots'!$AH$99:$AH$104</c:f>
              <c:numCache>
                <c:formatCode>General</c:formatCode>
                <c:ptCount val="6"/>
                <c:pt idx="0">
                  <c:v>4.638430086099998</c:v>
                </c:pt>
                <c:pt idx="1">
                  <c:v>7.271052567399998</c:v>
                </c:pt>
                <c:pt idx="2">
                  <c:v>11.7841196782</c:v>
                </c:pt>
                <c:pt idx="3">
                  <c:v>14.1660162089</c:v>
                </c:pt>
                <c:pt idx="4">
                  <c:v>16.7986386902</c:v>
                </c:pt>
                <c:pt idx="5">
                  <c:v>19.5566241468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973152"/>
        <c:axId val="818142992"/>
      </c:scatterChart>
      <c:valAx>
        <c:axId val="81797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142992"/>
        <c:crosses val="autoZero"/>
        <c:crossBetween val="midCat"/>
      </c:valAx>
      <c:valAx>
        <c:axId val="81814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97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plots'!$AA$99:$AA$104</c:f>
              <c:numCache>
                <c:formatCode>General</c:formatCode>
                <c:ptCount val="6"/>
                <c:pt idx="0">
                  <c:v>-5.0</c:v>
                </c:pt>
                <c:pt idx="1">
                  <c:v>-15.0</c:v>
                </c:pt>
                <c:pt idx="2">
                  <c:v>-25.0</c:v>
                </c:pt>
                <c:pt idx="3">
                  <c:v>-30.0</c:v>
                </c:pt>
                <c:pt idx="4">
                  <c:v>-35.0</c:v>
                </c:pt>
                <c:pt idx="5">
                  <c:v>-40.0</c:v>
                </c:pt>
              </c:numCache>
            </c:numRef>
          </c:xVal>
          <c:yVal>
            <c:numRef>
              <c:f>'100A plots'!$AI$99:$AI$104</c:f>
              <c:numCache>
                <c:formatCode>General</c:formatCode>
                <c:ptCount val="6"/>
                <c:pt idx="0">
                  <c:v>5.717407105900001</c:v>
                </c:pt>
                <c:pt idx="1">
                  <c:v>9.853403735699998</c:v>
                </c:pt>
                <c:pt idx="2">
                  <c:v>15.5708108416</c:v>
                </c:pt>
                <c:pt idx="3">
                  <c:v>18.6119848341</c:v>
                </c:pt>
                <c:pt idx="4">
                  <c:v>22.0180997057</c:v>
                </c:pt>
                <c:pt idx="5">
                  <c:v>25.9108024161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603296"/>
        <c:axId val="759706096"/>
      </c:scatterChart>
      <c:valAx>
        <c:axId val="7596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06096"/>
        <c:crosses val="autoZero"/>
        <c:crossBetween val="midCat"/>
      </c:valAx>
      <c:valAx>
        <c:axId val="75970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0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plots'!$AA$112:$AA$117</c:f>
              <c:numCache>
                <c:formatCode>General</c:formatCode>
                <c:ptCount val="6"/>
                <c:pt idx="0">
                  <c:v>-10.0</c:v>
                </c:pt>
                <c:pt idx="1">
                  <c:v>-30.0</c:v>
                </c:pt>
                <c:pt idx="2">
                  <c:v>-50.0</c:v>
                </c:pt>
                <c:pt idx="3">
                  <c:v>-70.0</c:v>
                </c:pt>
                <c:pt idx="4">
                  <c:v>-80.0</c:v>
                </c:pt>
                <c:pt idx="5">
                  <c:v>-110.0</c:v>
                </c:pt>
              </c:numCache>
            </c:numRef>
          </c:xVal>
          <c:yVal>
            <c:numRef>
              <c:f>'100A plots'!$AH$112:$AH$117</c:f>
              <c:numCache>
                <c:formatCode>General</c:formatCode>
                <c:ptCount val="6"/>
                <c:pt idx="0">
                  <c:v>1.880444629499999</c:v>
                </c:pt>
                <c:pt idx="1">
                  <c:v>7.145689592099998</c:v>
                </c:pt>
                <c:pt idx="2">
                  <c:v>12.2855715794</c:v>
                </c:pt>
                <c:pt idx="3">
                  <c:v>17.8015424926</c:v>
                </c:pt>
                <c:pt idx="4">
                  <c:v>21.1863428257</c:v>
                </c:pt>
                <c:pt idx="5">
                  <c:v>29.3349362202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164384"/>
        <c:axId val="1255167776"/>
      </c:scatterChart>
      <c:valAx>
        <c:axId val="125516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167776"/>
        <c:crosses val="autoZero"/>
        <c:crossBetween val="midCat"/>
      </c:valAx>
      <c:valAx>
        <c:axId val="12551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16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185325727331742"/>
                  <c:y val="0.2185354698723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plots'!$AA$112:$AA$117</c:f>
              <c:numCache>
                <c:formatCode>General</c:formatCode>
                <c:ptCount val="6"/>
                <c:pt idx="0">
                  <c:v>-10.0</c:v>
                </c:pt>
                <c:pt idx="1">
                  <c:v>-30.0</c:v>
                </c:pt>
                <c:pt idx="2">
                  <c:v>-50.0</c:v>
                </c:pt>
                <c:pt idx="3">
                  <c:v>-70.0</c:v>
                </c:pt>
                <c:pt idx="4">
                  <c:v>-80.0</c:v>
                </c:pt>
                <c:pt idx="5">
                  <c:v>-110.0</c:v>
                </c:pt>
              </c:numCache>
            </c:numRef>
          </c:xVal>
          <c:yVal>
            <c:numRef>
              <c:f>'100A plots'!$AI$112:$AI$117</c:f>
              <c:numCache>
                <c:formatCode>General</c:formatCode>
                <c:ptCount val="6"/>
                <c:pt idx="0">
                  <c:v>-0.121646959699998</c:v>
                </c:pt>
                <c:pt idx="1">
                  <c:v>-0.364940879100001</c:v>
                </c:pt>
                <c:pt idx="2">
                  <c:v>-0.729881758199998</c:v>
                </c:pt>
                <c:pt idx="3">
                  <c:v>-0.851528717899999</c:v>
                </c:pt>
                <c:pt idx="4">
                  <c:v>-1.216469597</c:v>
                </c:pt>
                <c:pt idx="5">
                  <c:v>-1.703057435799998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347408"/>
        <c:axId val="1226429216"/>
      </c:scatterChart>
      <c:valAx>
        <c:axId val="125434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429216"/>
        <c:crosses val="autoZero"/>
        <c:crossBetween val="midCat"/>
      </c:valAx>
      <c:valAx>
        <c:axId val="122642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34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plots'!$AA$131:$AA$136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-35.0</c:v>
                </c:pt>
              </c:numCache>
            </c:numRef>
          </c:xVal>
          <c:yVal>
            <c:numRef>
              <c:f>'100A plots'!$AH$131:$AH$136</c:f>
              <c:numCache>
                <c:formatCode>General</c:formatCode>
                <c:ptCount val="6"/>
                <c:pt idx="0">
                  <c:v>1.3789927283</c:v>
                </c:pt>
                <c:pt idx="1">
                  <c:v>3.5101633084</c:v>
                </c:pt>
                <c:pt idx="2">
                  <c:v>5.014519012000001</c:v>
                </c:pt>
                <c:pt idx="3">
                  <c:v>7.145689592100002</c:v>
                </c:pt>
                <c:pt idx="4">
                  <c:v>8.775408271</c:v>
                </c:pt>
                <c:pt idx="5">
                  <c:v>12.53629753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635904"/>
        <c:axId val="1252958784"/>
      </c:scatterChart>
      <c:valAx>
        <c:axId val="125263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58784"/>
        <c:crosses val="autoZero"/>
        <c:crossBetween val="midCat"/>
      </c:valAx>
      <c:valAx>
        <c:axId val="12529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3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</a:t>
            </a:r>
            <a:r>
              <a:rPr lang="en-US" sz="1200" b="0" i="0" baseline="0">
                <a:effectLst/>
              </a:rPr>
              <a:t>1</a:t>
            </a:r>
            <a:r>
              <a:rPr lang="mr-IN" sz="1200" b="0" i="0" baseline="0">
                <a:effectLst/>
              </a:rPr>
              <a:t>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(△Y)</a:t>
            </a:r>
            <a:endParaRPr lang="mr-IN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plots'!$AA$131:$AA$136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-35.0</c:v>
                </c:pt>
              </c:numCache>
            </c:numRef>
          </c:xVal>
          <c:yVal>
            <c:numRef>
              <c:f>'100A plots'!$AI$131:$AI$136</c:f>
              <c:numCache>
                <c:formatCode>General</c:formatCode>
                <c:ptCount val="6"/>
                <c:pt idx="0">
                  <c:v>1.216469597</c:v>
                </c:pt>
                <c:pt idx="1">
                  <c:v>1.459763516399999</c:v>
                </c:pt>
                <c:pt idx="2">
                  <c:v>2.432939193999999</c:v>
                </c:pt>
                <c:pt idx="3">
                  <c:v>3.162820952200001</c:v>
                </c:pt>
                <c:pt idx="4">
                  <c:v>4.135996629800001</c:v>
                </c:pt>
                <c:pt idx="5">
                  <c:v>5.5957601462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316160"/>
        <c:axId val="1231555408"/>
      </c:scatterChart>
      <c:valAx>
        <c:axId val="123131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6152261946266"/>
              <c:y val="0.8777985007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55408"/>
        <c:crosses val="autoZero"/>
        <c:crossBetween val="midCat"/>
      </c:valAx>
      <c:valAx>
        <c:axId val="12315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31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plots'!$BC$9:$BC$17</c:f>
              <c:numCache>
                <c:formatCode>General</c:formatCode>
                <c:ptCount val="9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100.0</c:v>
                </c:pt>
                <c:pt idx="8">
                  <c:v>120.0</c:v>
                </c:pt>
              </c:numCache>
            </c:numRef>
          </c:xVal>
          <c:yVal>
            <c:numRef>
              <c:f>'100A plots'!$BJ$9:$BJ$17</c:f>
              <c:numCache>
                <c:formatCode>General</c:formatCode>
                <c:ptCount val="9"/>
                <c:pt idx="0">
                  <c:v>-0.633075764999999</c:v>
                </c:pt>
                <c:pt idx="1">
                  <c:v>-1.392766683</c:v>
                </c:pt>
                <c:pt idx="2">
                  <c:v>-2.098193964</c:v>
                </c:pt>
                <c:pt idx="3">
                  <c:v>-2.749357608</c:v>
                </c:pt>
                <c:pt idx="4">
                  <c:v>-3.454784889</c:v>
                </c:pt>
                <c:pt idx="5">
                  <c:v>-4.105948533</c:v>
                </c:pt>
                <c:pt idx="6">
                  <c:v>-5.534890974000001</c:v>
                </c:pt>
                <c:pt idx="7">
                  <c:v>-7.018097052</c:v>
                </c:pt>
                <c:pt idx="8">
                  <c:v>-8.537478888000001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853888"/>
        <c:axId val="742855936"/>
      </c:scatterChart>
      <c:valAx>
        <c:axId val="7428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55936"/>
        <c:crosses val="autoZero"/>
        <c:crossBetween val="midCat"/>
      </c:valAx>
      <c:valAx>
        <c:axId val="7428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5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plots'!$BC$9:$BC$17</c:f>
              <c:numCache>
                <c:formatCode>General</c:formatCode>
                <c:ptCount val="9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100.0</c:v>
                </c:pt>
                <c:pt idx="8">
                  <c:v>120.0</c:v>
                </c:pt>
              </c:numCache>
            </c:numRef>
          </c:xVal>
          <c:yVal>
            <c:numRef>
              <c:f>'100A plots'!$BK$9:$BK$17</c:f>
              <c:numCache>
                <c:formatCode>General</c:formatCode>
                <c:ptCount val="9"/>
                <c:pt idx="0">
                  <c:v>-0.136434287999999</c:v>
                </c:pt>
                <c:pt idx="1">
                  <c:v>-0.136434287999999</c:v>
                </c:pt>
                <c:pt idx="2">
                  <c:v>-0.170542859999999</c:v>
                </c:pt>
                <c:pt idx="3">
                  <c:v>-0.153488574</c:v>
                </c:pt>
                <c:pt idx="4">
                  <c:v>-0.51162858</c:v>
                </c:pt>
                <c:pt idx="5">
                  <c:v>-0.34108572</c:v>
                </c:pt>
                <c:pt idx="6">
                  <c:v>-0.477520008</c:v>
                </c:pt>
                <c:pt idx="7">
                  <c:v>-0.631008582</c:v>
                </c:pt>
                <c:pt idx="8">
                  <c:v>-0.76744287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508144"/>
        <c:axId val="1268511536"/>
      </c:scatterChart>
      <c:valAx>
        <c:axId val="126850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11536"/>
        <c:crosses val="autoZero"/>
        <c:crossBetween val="midCat"/>
      </c:valAx>
      <c:valAx>
        <c:axId val="12685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93657705037466"/>
              <c:y val="0.460002529350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0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>
        <c:manualLayout>
          <c:xMode val="edge"/>
          <c:yMode val="edge"/>
          <c:x val="0.410418370450475"/>
          <c:y val="0.0372670807453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plots'!$BC$29:$BC$34</c:f>
              <c:numCache>
                <c:formatCode>General</c:formatCode>
                <c:ptCount val="6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</c:numCache>
            </c:numRef>
          </c:xVal>
          <c:yVal>
            <c:numRef>
              <c:f>'100A plots'!$BJ$29:$BJ$34</c:f>
              <c:numCache>
                <c:formatCode>General</c:formatCode>
                <c:ptCount val="6"/>
                <c:pt idx="0">
                  <c:v>1.103360619</c:v>
                </c:pt>
                <c:pt idx="1">
                  <c:v>2.568478818</c:v>
                </c:pt>
                <c:pt idx="2">
                  <c:v>3.852718227</c:v>
                </c:pt>
                <c:pt idx="3">
                  <c:v>5.209309152</c:v>
                </c:pt>
                <c:pt idx="4">
                  <c:v>6.547812198</c:v>
                </c:pt>
                <c:pt idx="5">
                  <c:v>7.832051607000001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540960"/>
        <c:axId val="1227477920"/>
      </c:scatterChart>
      <c:valAx>
        <c:axId val="126854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77920"/>
        <c:crosses val="autoZero"/>
        <c:crossBetween val="midCat"/>
      </c:valAx>
      <c:valAx>
        <c:axId val="122747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4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992548206791E-5"/>
                  <c:y val="-0.1820630668335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plots'!$BC$29:$BC$34</c:f>
              <c:numCache>
                <c:formatCode>General</c:formatCode>
                <c:ptCount val="6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</c:numCache>
            </c:numRef>
          </c:xVal>
          <c:yVal>
            <c:numRef>
              <c:f>'100A plots'!$BK$29:$BK$34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0.187597146000001</c:v>
                </c:pt>
                <c:pt idx="4">
                  <c:v>0.153488574000001</c:v>
                </c:pt>
                <c:pt idx="5">
                  <c:v>0.25581429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92928"/>
        <c:axId val="1229814544"/>
      </c:scatterChart>
      <c:valAx>
        <c:axId val="7447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814544"/>
        <c:crosses val="autoZero"/>
        <c:crossBetween val="midCat"/>
      </c:valAx>
      <c:valAx>
        <c:axId val="12298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79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plots'!$B$38:$B$40</c:f>
              <c:numCache>
                <c:formatCode>General</c:formatCode>
                <c:ptCount val="3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</c:numCache>
            </c:numRef>
          </c:xVal>
          <c:yVal>
            <c:numRef>
              <c:f>'100A plots'!$I$38:$I$40</c:f>
              <c:numCache>
                <c:formatCode>General</c:formatCode>
                <c:ptCount val="3"/>
                <c:pt idx="0">
                  <c:v>8.6500452957</c:v>
                </c:pt>
                <c:pt idx="1">
                  <c:v>18.5537203444</c:v>
                </c:pt>
                <c:pt idx="2">
                  <c:v>28.2066694425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696736"/>
        <c:axId val="1255700128"/>
      </c:scatterChart>
      <c:valAx>
        <c:axId val="125569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00128"/>
        <c:crosses val="autoZero"/>
        <c:crossBetween val="midCat"/>
      </c:valAx>
      <c:valAx>
        <c:axId val="12557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9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plots'!$BC$48:$BC$52</c:f>
              <c:numCache>
                <c:formatCode>General</c:formatCode>
                <c:ptCount val="5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-30.0</c:v>
                </c:pt>
              </c:numCache>
            </c:numRef>
          </c:xVal>
          <c:yVal>
            <c:numRef>
              <c:f>'100A plots'!$BJ$48:$BJ$52</c:f>
              <c:numCache>
                <c:formatCode>General</c:formatCode>
                <c:ptCount val="5"/>
                <c:pt idx="0">
                  <c:v>1.157624256</c:v>
                </c:pt>
                <c:pt idx="1">
                  <c:v>2.242896996</c:v>
                </c:pt>
                <c:pt idx="2">
                  <c:v>3.545224284</c:v>
                </c:pt>
                <c:pt idx="3">
                  <c:v>4.956078846</c:v>
                </c:pt>
                <c:pt idx="4">
                  <c:v>7.578821301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057760"/>
        <c:axId val="1267745408"/>
      </c:scatterChart>
      <c:valAx>
        <c:axId val="126805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745408"/>
        <c:crosses val="autoZero"/>
        <c:crossBetween val="midCat"/>
      </c:valAx>
      <c:valAx>
        <c:axId val="12677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80358342452196"/>
              <c:y val="0.41277583996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05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plots'!$BC$48:$BC$52</c:f>
              <c:numCache>
                <c:formatCode>General</c:formatCode>
                <c:ptCount val="5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-30.0</c:v>
                </c:pt>
              </c:numCache>
            </c:numRef>
          </c:xVal>
          <c:yVal>
            <c:numRef>
              <c:f>'100A plots'!$BK$48:$BK$52</c:f>
              <c:numCache>
                <c:formatCode>General</c:formatCode>
                <c:ptCount val="5"/>
                <c:pt idx="0">
                  <c:v>-0.187597146</c:v>
                </c:pt>
                <c:pt idx="1">
                  <c:v>-0.0682171440000001</c:v>
                </c:pt>
                <c:pt idx="2">
                  <c:v>-0.136434287999999</c:v>
                </c:pt>
                <c:pt idx="3">
                  <c:v>-0.187597146</c:v>
                </c:pt>
                <c:pt idx="4">
                  <c:v>-0.375194292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23728"/>
        <c:axId val="1203126848"/>
      </c:scatterChart>
      <c:valAx>
        <c:axId val="120312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126848"/>
        <c:crosses val="autoZero"/>
        <c:crossBetween val="midCat"/>
      </c:valAx>
      <c:valAx>
        <c:axId val="12031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12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90186835198232"/>
          <c:y val="0.216143962396857"/>
          <c:w val="0.907472544550352"/>
          <c:h val="0.61083276323914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plots'!$BC$59:$BC$64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-30.0</c:v>
                </c:pt>
                <c:pt idx="5">
                  <c:v>-40.0</c:v>
                </c:pt>
              </c:numCache>
            </c:numRef>
          </c:xVal>
          <c:yVal>
            <c:numRef>
              <c:f>'100A plots'!$BJ$59:$BJ$64</c:f>
              <c:numCache>
                <c:formatCode>General</c:formatCode>
                <c:ptCount val="6"/>
                <c:pt idx="0">
                  <c:v>1.012921224</c:v>
                </c:pt>
                <c:pt idx="1">
                  <c:v>1.935403053</c:v>
                </c:pt>
                <c:pt idx="2">
                  <c:v>3.038763672000001</c:v>
                </c:pt>
                <c:pt idx="3">
                  <c:v>3.726103074000001</c:v>
                </c:pt>
                <c:pt idx="4">
                  <c:v>5.751945522000001</c:v>
                </c:pt>
                <c:pt idx="5">
                  <c:v>7.687348575000001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699808"/>
        <c:axId val="1206466144"/>
      </c:scatterChart>
      <c:valAx>
        <c:axId val="12316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66144"/>
        <c:crosses val="autoZero"/>
        <c:crossBetween val="midCat"/>
      </c:valAx>
      <c:valAx>
        <c:axId val="12064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>
        <c:manualLayout>
          <c:xMode val="edge"/>
          <c:yMode val="edge"/>
          <c:x val="0.432404847850076"/>
          <c:y val="0.041002277904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plots'!$BC$59:$BC$64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-30.0</c:v>
                </c:pt>
                <c:pt idx="5">
                  <c:v>-40.0</c:v>
                </c:pt>
              </c:numCache>
            </c:numRef>
          </c:xVal>
          <c:yVal>
            <c:numRef>
              <c:f>'100A plots'!$BK$59:$BK$64</c:f>
              <c:numCache>
                <c:formatCode>General</c:formatCode>
                <c:ptCount val="6"/>
                <c:pt idx="0">
                  <c:v>-0.136434288</c:v>
                </c:pt>
                <c:pt idx="1">
                  <c:v>-0.443411436</c:v>
                </c:pt>
                <c:pt idx="2">
                  <c:v>-0.59690001</c:v>
                </c:pt>
                <c:pt idx="3">
                  <c:v>-0.494574294</c:v>
                </c:pt>
                <c:pt idx="4">
                  <c:v>-0.818605728</c:v>
                </c:pt>
                <c:pt idx="5">
                  <c:v>-1.006202874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75728"/>
        <c:axId val="1167179120"/>
      </c:scatterChart>
      <c:valAx>
        <c:axId val="116717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79120"/>
        <c:crosses val="autoZero"/>
        <c:crossBetween val="midCat"/>
      </c:valAx>
      <c:valAx>
        <c:axId val="116717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7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plots'!$BC$80:$BC$83</c:f>
              <c:numCache>
                <c:formatCode>General</c:formatCode>
                <c:ptCount val="4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</c:numCache>
            </c:numRef>
          </c:xVal>
          <c:yVal>
            <c:numRef>
              <c:f>'100A plots'!$BJ$80:$BJ$83</c:f>
              <c:numCache>
                <c:formatCode>General</c:formatCode>
                <c:ptCount val="4"/>
                <c:pt idx="0">
                  <c:v>0.596900007</c:v>
                </c:pt>
                <c:pt idx="1">
                  <c:v>1.62790911</c:v>
                </c:pt>
                <c:pt idx="2">
                  <c:v>2.71318185</c:v>
                </c:pt>
                <c:pt idx="3">
                  <c:v>3.79845459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96192"/>
        <c:axId val="1167198512"/>
      </c:scatterChart>
      <c:valAx>
        <c:axId val="116719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98512"/>
        <c:crosses val="autoZero"/>
        <c:crossBetween val="midCat"/>
      </c:valAx>
      <c:valAx>
        <c:axId val="116719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9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plots'!$BC$80:$BC$83</c:f>
              <c:numCache>
                <c:formatCode>General</c:formatCode>
                <c:ptCount val="4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</c:numCache>
            </c:numRef>
          </c:xVal>
          <c:yVal>
            <c:numRef>
              <c:f>'100A plots'!$BK$80:$BK$83</c:f>
              <c:numCache>
                <c:formatCode>General</c:formatCode>
                <c:ptCount val="4"/>
                <c:pt idx="0">
                  <c:v>-0.750388584</c:v>
                </c:pt>
                <c:pt idx="1">
                  <c:v>-1.7054286</c:v>
                </c:pt>
                <c:pt idx="2">
                  <c:v>-2.865120048</c:v>
                </c:pt>
                <c:pt idx="3">
                  <c:v>-3.973648638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53840"/>
        <c:axId val="1142239328"/>
      </c:scatterChart>
      <c:valAx>
        <c:axId val="114215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239328"/>
        <c:crosses val="autoZero"/>
        <c:crossBetween val="midCat"/>
      </c:valAx>
      <c:valAx>
        <c:axId val="11422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15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plots'!$BC$96:$BC$98</c:f>
              <c:numCache>
                <c:formatCode>General</c:formatCode>
                <c:ptCount val="3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</c:numCache>
            </c:numRef>
          </c:xVal>
          <c:yVal>
            <c:numRef>
              <c:f>'100A plots'!$BJ$96:$BJ$98</c:f>
              <c:numCache>
                <c:formatCode>General</c:formatCode>
                <c:ptCount val="3"/>
                <c:pt idx="0">
                  <c:v>0.0904393949999997</c:v>
                </c:pt>
                <c:pt idx="1">
                  <c:v>0.253230306</c:v>
                </c:pt>
                <c:pt idx="2">
                  <c:v>0.434109095999999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65552"/>
        <c:axId val="1117353184"/>
      </c:scatterChart>
      <c:valAx>
        <c:axId val="75986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353184"/>
        <c:crosses val="autoZero"/>
        <c:crossBetween val="midCat"/>
      </c:valAx>
      <c:valAx>
        <c:axId val="11173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86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plots'!$BC$96:$BC$98</c:f>
              <c:numCache>
                <c:formatCode>General</c:formatCode>
                <c:ptCount val="3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</c:numCache>
            </c:numRef>
          </c:xVal>
          <c:yVal>
            <c:numRef>
              <c:f>'100A plots'!$BK$96:$BK$98</c:f>
              <c:numCache>
                <c:formatCode>General</c:formatCode>
                <c:ptCount val="3"/>
                <c:pt idx="0">
                  <c:v>-1.432560024</c:v>
                </c:pt>
                <c:pt idx="1">
                  <c:v>-2.98450005</c:v>
                </c:pt>
                <c:pt idx="2">
                  <c:v>-4.655820078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40144"/>
        <c:axId val="1227050384"/>
      </c:scatterChart>
      <c:valAx>
        <c:axId val="75994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7874793477211"/>
              <c:y val="0.914823630920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050384"/>
        <c:crosses val="autoZero"/>
        <c:crossBetween val="midCat"/>
      </c:valAx>
      <c:valAx>
        <c:axId val="12270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4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plots'!$BC$110:$BC$114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xVal>
          <c:yVal>
            <c:numRef>
              <c:f>'100A plots'!$BJ$110:$BJ$114</c:f>
              <c:numCache>
                <c:formatCode>General</c:formatCode>
                <c:ptCount val="5"/>
                <c:pt idx="0">
                  <c:v>-0.397933338</c:v>
                </c:pt>
                <c:pt idx="1">
                  <c:v>-0.940569708</c:v>
                </c:pt>
                <c:pt idx="2">
                  <c:v>-1.338503046</c:v>
                </c:pt>
                <c:pt idx="3">
                  <c:v>-1.899227295</c:v>
                </c:pt>
                <c:pt idx="4">
                  <c:v>-2.242896996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217088"/>
        <c:axId val="1202563440"/>
      </c:scatterChart>
      <c:valAx>
        <c:axId val="114421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63440"/>
        <c:crosses val="autoZero"/>
        <c:crossBetween val="midCat"/>
      </c:valAx>
      <c:valAx>
        <c:axId val="120256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21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plots'!$BC$110:$BC$114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xVal>
          <c:yVal>
            <c:numRef>
              <c:f>'100A plots'!$BK$110:$BK$114</c:f>
              <c:numCache>
                <c:formatCode>General</c:formatCode>
                <c:ptCount val="5"/>
                <c:pt idx="0">
                  <c:v>0.955040016</c:v>
                </c:pt>
                <c:pt idx="1">
                  <c:v>1.944188604</c:v>
                </c:pt>
                <c:pt idx="2">
                  <c:v>3.035662908</c:v>
                </c:pt>
                <c:pt idx="3">
                  <c:v>3.92248578</c:v>
                </c:pt>
                <c:pt idx="4">
                  <c:v>5.048068656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007456"/>
        <c:axId val="1252999200"/>
      </c:scatterChart>
      <c:valAx>
        <c:axId val="125300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99200"/>
        <c:crosses val="autoZero"/>
        <c:crossBetween val="midCat"/>
      </c:valAx>
      <c:valAx>
        <c:axId val="125299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00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42033613768939"/>
          <c:y val="0.0123203285420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21757180908057"/>
          <c:y val="0.147765552916457"/>
          <c:w val="0.902523054690561"/>
          <c:h val="0.66720134574978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plots'!$B$38:$B$40</c:f>
              <c:numCache>
                <c:formatCode>General</c:formatCode>
                <c:ptCount val="3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</c:numCache>
            </c:numRef>
          </c:xVal>
          <c:yVal>
            <c:numRef>
              <c:f>'100A plots'!$J$38:$J$40</c:f>
              <c:numCache>
                <c:formatCode>General</c:formatCode>
                <c:ptCount val="3"/>
                <c:pt idx="0">
                  <c:v>0.729881758200001</c:v>
                </c:pt>
                <c:pt idx="1">
                  <c:v>1.5814104761</c:v>
                </c:pt>
                <c:pt idx="2">
                  <c:v>2.676233113400002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727712"/>
        <c:axId val="1255653856"/>
      </c:scatterChart>
      <c:valAx>
        <c:axId val="125572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53856"/>
        <c:crosses val="autoZero"/>
        <c:crossBetween val="midCat"/>
      </c:valAx>
      <c:valAx>
        <c:axId val="12556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2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7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0479261937801495"/>
                  <c:y val="0.1510208451138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plots'!$CE$9:$CE$14</c:f>
              <c:numCache>
                <c:formatCode>General</c:formatCode>
                <c:ptCount val="6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</c:numCache>
            </c:numRef>
          </c:xVal>
          <c:yVal>
            <c:numRef>
              <c:f>'100A plots'!$CL$9:$CL$14</c:f>
              <c:numCache>
                <c:formatCode>General</c:formatCode>
                <c:ptCount val="6"/>
                <c:pt idx="0">
                  <c:v>0.054263637</c:v>
                </c:pt>
                <c:pt idx="1">
                  <c:v>0.217054548</c:v>
                </c:pt>
                <c:pt idx="2">
                  <c:v>0.126615152999999</c:v>
                </c:pt>
                <c:pt idx="3">
                  <c:v>0.253230306</c:v>
                </c:pt>
                <c:pt idx="4">
                  <c:v>0.434109095999999</c:v>
                </c:pt>
                <c:pt idx="5">
                  <c:v>0.397933338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987040"/>
        <c:axId val="1252977984"/>
      </c:scatterChart>
      <c:valAx>
        <c:axId val="12529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57931950483267"/>
              <c:y val="0.891503044665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77984"/>
        <c:crosses val="autoZero"/>
        <c:crossBetween val="midCat"/>
      </c:valAx>
      <c:valAx>
        <c:axId val="12529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8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c7_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plots'!$CE$9:$CE$14</c:f>
              <c:numCache>
                <c:formatCode>General</c:formatCode>
                <c:ptCount val="6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</c:numCache>
            </c:numRef>
          </c:xVal>
          <c:yVal>
            <c:numRef>
              <c:f>'100A plots'!$CM$9:$CM$14</c:f>
              <c:numCache>
                <c:formatCode>General</c:formatCode>
                <c:ptCount val="6"/>
                <c:pt idx="0">
                  <c:v>-0.579845724</c:v>
                </c:pt>
                <c:pt idx="1">
                  <c:v>-1.483722882</c:v>
                </c:pt>
                <c:pt idx="2">
                  <c:v>-1.927134318</c:v>
                </c:pt>
                <c:pt idx="3">
                  <c:v>-2.711631474</c:v>
                </c:pt>
                <c:pt idx="4">
                  <c:v>-3.530237202</c:v>
                </c:pt>
                <c:pt idx="5">
                  <c:v>-4.280625786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925056"/>
        <c:axId val="1252928448"/>
      </c:scatterChart>
      <c:valAx>
        <c:axId val="125292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28448"/>
        <c:crosses val="autoZero"/>
        <c:crossBetween val="midCat"/>
      </c:valAx>
      <c:valAx>
        <c:axId val="12529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2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plots'!$CE$29:$CE$35</c:f>
              <c:numCache>
                <c:formatCode>General</c:formatCode>
                <c:ptCount val="7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</c:numCache>
            </c:numRef>
          </c:xVal>
          <c:yVal>
            <c:numRef>
              <c:f>'100A plots'!$CL$29:$CL$35</c:f>
              <c:numCache>
                <c:formatCode>General</c:formatCode>
                <c:ptCount val="7"/>
                <c:pt idx="0">
                  <c:v>-0.144703032000001</c:v>
                </c:pt>
                <c:pt idx="1">
                  <c:v>-0.0723515160000003</c:v>
                </c:pt>
                <c:pt idx="2">
                  <c:v>0.054263637</c:v>
                </c:pt>
                <c:pt idx="3">
                  <c:v>0.0723515159999994</c:v>
                </c:pt>
                <c:pt idx="4">
                  <c:v>0.0</c:v>
                </c:pt>
                <c:pt idx="5">
                  <c:v>0.0361757579999997</c:v>
                </c:pt>
                <c:pt idx="6">
                  <c:v>0.0723515159999994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145168"/>
        <c:axId val="1227035920"/>
      </c:scatterChart>
      <c:valAx>
        <c:axId val="122614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035920"/>
        <c:crosses val="autoZero"/>
        <c:crossBetween val="midCat"/>
      </c:valAx>
      <c:valAx>
        <c:axId val="12270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14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6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plots'!$CE$29:$CE$35</c:f>
              <c:numCache>
                <c:formatCode>General</c:formatCode>
                <c:ptCount val="7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</c:numCache>
            </c:numRef>
          </c:xVal>
          <c:yVal>
            <c:numRef>
              <c:f>'100A plots'!$CM$29:$CM$35</c:f>
              <c:numCache>
                <c:formatCode>General</c:formatCode>
                <c:ptCount val="7"/>
                <c:pt idx="0">
                  <c:v>-0.341085720000001</c:v>
                </c:pt>
                <c:pt idx="1">
                  <c:v>-0.972094302</c:v>
                </c:pt>
                <c:pt idx="2">
                  <c:v>-1.637211456</c:v>
                </c:pt>
                <c:pt idx="3">
                  <c:v>-2.353491468</c:v>
                </c:pt>
                <c:pt idx="4">
                  <c:v>-2.779848618</c:v>
                </c:pt>
                <c:pt idx="5">
                  <c:v>-3.598454346</c:v>
                </c:pt>
                <c:pt idx="6">
                  <c:v>-4.09302864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104752"/>
        <c:axId val="1206772320"/>
      </c:scatterChart>
      <c:valAx>
        <c:axId val="123110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72320"/>
        <c:crosses val="autoZero"/>
        <c:crossBetween val="midCat"/>
      </c:valAx>
      <c:valAx>
        <c:axId val="12067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10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plots'!$CE$49:$CE$51</c:f>
              <c:numCache>
                <c:formatCode>General</c:formatCode>
                <c:ptCount val="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</c:numCache>
            </c:numRef>
          </c:xVal>
          <c:yVal>
            <c:numRef>
              <c:f>'100A plots'!$CL$49:$CL$51</c:f>
              <c:numCache>
                <c:formatCode>General</c:formatCode>
                <c:ptCount val="3"/>
                <c:pt idx="0">
                  <c:v>-0.054263637</c:v>
                </c:pt>
                <c:pt idx="1">
                  <c:v>-0.0904393949999997</c:v>
                </c:pt>
                <c:pt idx="2">
                  <c:v>-0.0723515159999994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873008"/>
        <c:axId val="1252868064"/>
      </c:scatterChart>
      <c:valAx>
        <c:axId val="125287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68064"/>
        <c:crosses val="autoZero"/>
        <c:crossBetween val="midCat"/>
      </c:valAx>
      <c:valAx>
        <c:axId val="12528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7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5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plots'!$CE$49:$CE$51</c:f>
              <c:numCache>
                <c:formatCode>General</c:formatCode>
                <c:ptCount val="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</c:numCache>
            </c:numRef>
          </c:xVal>
          <c:yVal>
            <c:numRef>
              <c:f>'100A plots'!$CM$49:$CM$51</c:f>
              <c:numCache>
                <c:formatCode>General</c:formatCode>
                <c:ptCount val="3"/>
                <c:pt idx="0">
                  <c:v>-1.381397166</c:v>
                </c:pt>
                <c:pt idx="1">
                  <c:v>-2.694577188</c:v>
                </c:pt>
                <c:pt idx="2">
                  <c:v>-4.041865782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827648"/>
        <c:axId val="1252831040"/>
      </c:scatterChart>
      <c:valAx>
        <c:axId val="125282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31040"/>
        <c:crosses val="autoZero"/>
        <c:crossBetween val="midCat"/>
      </c:valAx>
      <c:valAx>
        <c:axId val="12528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2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plots'!$CE$64:$CE$69</c:f>
              <c:numCache>
                <c:formatCode>General</c:formatCode>
                <c:ptCount val="6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</c:numCache>
            </c:numRef>
          </c:xVal>
          <c:yVal>
            <c:numRef>
              <c:f>'100A plots'!$CL$64:$CL$69</c:f>
              <c:numCache>
                <c:formatCode>General</c:formatCode>
                <c:ptCount val="6"/>
                <c:pt idx="0">
                  <c:v>-0.144703032</c:v>
                </c:pt>
                <c:pt idx="1">
                  <c:v>-0.217054548</c:v>
                </c:pt>
                <c:pt idx="2">
                  <c:v>-0.0361757579999997</c:v>
                </c:pt>
                <c:pt idx="3">
                  <c:v>-0.217054548</c:v>
                </c:pt>
                <c:pt idx="4">
                  <c:v>-0.307493943</c:v>
                </c:pt>
                <c:pt idx="5">
                  <c:v>-0.397933338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796512"/>
        <c:axId val="1252799904"/>
      </c:scatterChart>
      <c:valAx>
        <c:axId val="12527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99904"/>
        <c:crosses val="autoZero"/>
        <c:crossBetween val="midCat"/>
      </c:valAx>
      <c:valAx>
        <c:axId val="12527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4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plots'!$CE$64:$CE$69</c:f>
              <c:numCache>
                <c:formatCode>General</c:formatCode>
                <c:ptCount val="6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</c:numCache>
            </c:numRef>
          </c:xVal>
          <c:yVal>
            <c:numRef>
              <c:f>'100A plots'!$CM$64:$CM$69</c:f>
              <c:numCache>
                <c:formatCode>General</c:formatCode>
                <c:ptCount val="6"/>
                <c:pt idx="0">
                  <c:v>-0.51162858</c:v>
                </c:pt>
                <c:pt idx="1">
                  <c:v>-1.53488574</c:v>
                </c:pt>
                <c:pt idx="2">
                  <c:v>-2.30232861</c:v>
                </c:pt>
                <c:pt idx="3">
                  <c:v>-3.291477198</c:v>
                </c:pt>
                <c:pt idx="4">
                  <c:v>-4.17830007</c:v>
                </c:pt>
                <c:pt idx="5">
                  <c:v>-5.150394372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755680"/>
        <c:axId val="1252751344"/>
      </c:scatterChart>
      <c:valAx>
        <c:axId val="125275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37830824621541"/>
              <c:y val="0.875558927678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51344"/>
        <c:crosses val="autoZero"/>
        <c:crossBetween val="midCat"/>
      </c:valAx>
      <c:valAx>
        <c:axId val="125275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5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>
        <c:manualLayout>
          <c:xMode val="edge"/>
          <c:yMode val="edge"/>
          <c:x val="0.394195447103765"/>
          <c:y val="0.0299785867237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plots'!$CE$80:$CE$84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xVal>
          <c:yVal>
            <c:numRef>
              <c:f>'100A plots'!$CL$80:$CL$84</c:f>
              <c:numCache>
                <c:formatCode>General</c:formatCode>
                <c:ptCount val="5"/>
                <c:pt idx="0">
                  <c:v>-0.922481829000001</c:v>
                </c:pt>
                <c:pt idx="1">
                  <c:v>-1.736436384</c:v>
                </c:pt>
                <c:pt idx="2">
                  <c:v>-2.604654576000001</c:v>
                </c:pt>
                <c:pt idx="3">
                  <c:v>-3.382433373</c:v>
                </c:pt>
                <c:pt idx="4">
                  <c:v>-4.359178839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718832"/>
        <c:axId val="1252707520"/>
      </c:scatterChart>
      <c:valAx>
        <c:axId val="125271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07520"/>
        <c:crosses val="autoZero"/>
        <c:crossBetween val="midCat"/>
      </c:valAx>
      <c:valAx>
        <c:axId val="12527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1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3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plots'!$CE$80:$CE$84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xVal>
          <c:yVal>
            <c:numRef>
              <c:f>'100A plots'!$CM$80:$CM$84</c:f>
              <c:numCache>
                <c:formatCode>General</c:formatCode>
                <c:ptCount val="5"/>
                <c:pt idx="0">
                  <c:v>-0.972094302</c:v>
                </c:pt>
                <c:pt idx="1">
                  <c:v>-1.961242889999999</c:v>
                </c:pt>
                <c:pt idx="2">
                  <c:v>-3.018608622</c:v>
                </c:pt>
                <c:pt idx="3">
                  <c:v>-3.973648638</c:v>
                </c:pt>
                <c:pt idx="4">
                  <c:v>-4.996905797999999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679952"/>
        <c:axId val="1252673120"/>
      </c:scatterChart>
      <c:valAx>
        <c:axId val="12526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73120"/>
        <c:crosses val="autoZero"/>
        <c:crossBetween val="midCat"/>
      </c:valAx>
      <c:valAx>
        <c:axId val="12526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7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plots'!$B$51:$B$56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-30.0</c:v>
                </c:pt>
              </c:numCache>
            </c:numRef>
          </c:xVal>
          <c:yVal>
            <c:numRef>
              <c:f>'100A plots'!$I$51:$I$56</c:f>
              <c:numCache>
                <c:formatCode>General</c:formatCode>
                <c:ptCount val="6"/>
                <c:pt idx="0">
                  <c:v>3.510163308400003</c:v>
                </c:pt>
                <c:pt idx="1">
                  <c:v>8.0232304192</c:v>
                </c:pt>
                <c:pt idx="2">
                  <c:v>12.6616605053</c:v>
                </c:pt>
                <c:pt idx="3">
                  <c:v>17.550816542</c:v>
                </c:pt>
                <c:pt idx="4">
                  <c:v>22.4399725787</c:v>
                </c:pt>
                <c:pt idx="5">
                  <c:v>27.4544915907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40128"/>
        <c:axId val="818643520"/>
      </c:scatterChart>
      <c:valAx>
        <c:axId val="81864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mr-IN"/>
                  <a:t>B.d𝓁 (G 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43520"/>
        <c:crosses val="autoZero"/>
        <c:crossBetween val="midCat"/>
      </c:valAx>
      <c:valAx>
        <c:axId val="81864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4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plots'!$CE$96:$CE$101</c:f>
              <c:numCache>
                <c:formatCode>General</c:formatCode>
                <c:ptCount val="6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</c:numCache>
            </c:numRef>
          </c:xVal>
          <c:yVal>
            <c:numRef>
              <c:f>'100A plots'!$CL$96:$CL$101</c:f>
              <c:numCache>
                <c:formatCode>General</c:formatCode>
                <c:ptCount val="6"/>
                <c:pt idx="0">
                  <c:v>1.302327288</c:v>
                </c:pt>
                <c:pt idx="1">
                  <c:v>2.658918213</c:v>
                </c:pt>
                <c:pt idx="2">
                  <c:v>3.943157622</c:v>
                </c:pt>
                <c:pt idx="3">
                  <c:v>5.354012184</c:v>
                </c:pt>
                <c:pt idx="4">
                  <c:v>6.746778867</c:v>
                </c:pt>
                <c:pt idx="5">
                  <c:v>8.338512219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650912"/>
        <c:axId val="1252637424"/>
      </c:scatterChart>
      <c:valAx>
        <c:axId val="125265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37424"/>
        <c:crosses val="autoZero"/>
        <c:crossBetween val="midCat"/>
      </c:valAx>
      <c:valAx>
        <c:axId val="12526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5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2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plots'!$CE$96:$CE$101</c:f>
              <c:numCache>
                <c:formatCode>General</c:formatCode>
                <c:ptCount val="6"/>
                <c:pt idx="0">
                  <c:v>-10.0</c:v>
                </c:pt>
                <c:pt idx="1">
                  <c:v>-20.0</c:v>
                </c:pt>
                <c:pt idx="2">
                  <c:v>-30.0</c:v>
                </c:pt>
                <c:pt idx="3">
                  <c:v>-40.0</c:v>
                </c:pt>
                <c:pt idx="4">
                  <c:v>-50.0</c:v>
                </c:pt>
                <c:pt idx="5">
                  <c:v>-60.0</c:v>
                </c:pt>
              </c:numCache>
            </c:numRef>
          </c:xVal>
          <c:yVal>
            <c:numRef>
              <c:f>'100A plots'!$CM$96:$CM$101</c:f>
              <c:numCache>
                <c:formatCode>General</c:formatCode>
                <c:ptCount val="6"/>
                <c:pt idx="0">
                  <c:v>0.0170542860000005</c:v>
                </c:pt>
                <c:pt idx="1">
                  <c:v>0.0852714300000006</c:v>
                </c:pt>
                <c:pt idx="2">
                  <c:v>0.102325716</c:v>
                </c:pt>
                <c:pt idx="3">
                  <c:v>0.187597146</c:v>
                </c:pt>
                <c:pt idx="4">
                  <c:v>0.0852714300000006</c:v>
                </c:pt>
                <c:pt idx="5">
                  <c:v>0.0511628580000005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247776"/>
        <c:axId val="1253479568"/>
      </c:scatterChart>
      <c:valAx>
        <c:axId val="12002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479568"/>
        <c:crosses val="autoZero"/>
        <c:crossBetween val="midCat"/>
      </c:valAx>
      <c:valAx>
        <c:axId val="12534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24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plots'!$CE$110:$CE$113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</c:numCache>
            </c:numRef>
          </c:xVal>
          <c:yVal>
            <c:numRef>
              <c:f>'100A plots'!$CL$110:$CL$113</c:f>
              <c:numCache>
                <c:formatCode>General</c:formatCode>
                <c:ptCount val="4"/>
                <c:pt idx="0">
                  <c:v>-1.736436383999999</c:v>
                </c:pt>
                <c:pt idx="1">
                  <c:v>-3.364345493999999</c:v>
                </c:pt>
                <c:pt idx="2">
                  <c:v>-5.100781877999999</c:v>
                </c:pt>
                <c:pt idx="3">
                  <c:v>-6.891481898999999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261664"/>
        <c:axId val="1268346416"/>
      </c:scatterChart>
      <c:valAx>
        <c:axId val="12272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346416"/>
        <c:crosses val="autoZero"/>
        <c:crossBetween val="midCat"/>
      </c:valAx>
      <c:valAx>
        <c:axId val="126834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</a:t>
                </a:r>
                <a:r>
                  <a:rPr lang="en-US" baseline="0"/>
                  <a:t> </a:t>
                </a:r>
                <a:r>
                  <a:rPr lang="en-US"/>
                  <a:t>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26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1</a:t>
            </a:r>
            <a:r>
              <a:rPr lang="mr-IN" sz="1400" b="0" i="0" u="none" strike="noStrike" baseline="0">
                <a:effectLst/>
              </a:rPr>
              <a:t>_</a:t>
            </a:r>
            <a:r>
              <a:rPr lang="en-US" sz="1400" b="0" i="0" u="none" strike="noStrike" baseline="0">
                <a:effectLst/>
              </a:rPr>
              <a:t>v</a:t>
            </a:r>
            <a:r>
              <a:rPr lang="mr-IN" sz="1400" b="0" i="0" u="none" strike="noStrike" baseline="0">
                <a:effectLst/>
              </a:rPr>
              <a:t>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plots'!$CE$110:$CE$113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</c:numCache>
            </c:numRef>
          </c:xVal>
          <c:yVal>
            <c:numRef>
              <c:f>'100A plots'!$CM$110:$CM$113</c:f>
              <c:numCache>
                <c:formatCode>General</c:formatCode>
                <c:ptCount val="4"/>
                <c:pt idx="0">
                  <c:v>-0.545737152</c:v>
                </c:pt>
                <c:pt idx="1">
                  <c:v>-0.886822872</c:v>
                </c:pt>
                <c:pt idx="2">
                  <c:v>-1.347288594</c:v>
                </c:pt>
                <c:pt idx="3">
                  <c:v>-1.79070003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22144"/>
        <c:axId val="1227064384"/>
      </c:scatterChart>
      <c:valAx>
        <c:axId val="12275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064384"/>
        <c:crosses val="autoZero"/>
        <c:crossBetween val="midCat"/>
      </c:valAx>
      <c:valAx>
        <c:axId val="12270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52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plots'!$DF$9:$DF$15</c:f>
              <c:numCache>
                <c:formatCode>General</c:formatCode>
                <c:ptCount val="7"/>
                <c:pt idx="0">
                  <c:v>70.0</c:v>
                </c:pt>
                <c:pt idx="1">
                  <c:v>140.0</c:v>
                </c:pt>
                <c:pt idx="2">
                  <c:v>210.0</c:v>
                </c:pt>
                <c:pt idx="3">
                  <c:v>280.0</c:v>
                </c:pt>
                <c:pt idx="4">
                  <c:v>350.0</c:v>
                </c:pt>
                <c:pt idx="5">
                  <c:v>440.0</c:v>
                </c:pt>
                <c:pt idx="6">
                  <c:v>490.0</c:v>
                </c:pt>
              </c:numCache>
            </c:numRef>
          </c:xVal>
          <c:yVal>
            <c:numRef>
              <c:f>'100A plots'!$DM$9:$DM$15</c:f>
              <c:numCache>
                <c:formatCode>General</c:formatCode>
                <c:ptCount val="7"/>
                <c:pt idx="0">
                  <c:v>-5.077155255000001</c:v>
                </c:pt>
                <c:pt idx="1">
                  <c:v>-10.64964273</c:v>
                </c:pt>
                <c:pt idx="2">
                  <c:v>-16.222130205</c:v>
                </c:pt>
                <c:pt idx="3">
                  <c:v>-22.53761601</c:v>
                </c:pt>
                <c:pt idx="4">
                  <c:v>-28.110103485</c:v>
                </c:pt>
                <c:pt idx="5">
                  <c:v>-34.054090125</c:v>
                </c:pt>
                <c:pt idx="6">
                  <c:v>-39.750410655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633456"/>
        <c:axId val="1268636848"/>
      </c:scatterChart>
      <c:valAx>
        <c:axId val="126863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36848"/>
        <c:crosses val="autoZero"/>
        <c:crossBetween val="midCat"/>
      </c:valAx>
      <c:valAx>
        <c:axId val="12686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3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5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plots'!$DF$9:$DF$15</c:f>
              <c:numCache>
                <c:formatCode>General</c:formatCode>
                <c:ptCount val="7"/>
                <c:pt idx="0">
                  <c:v>70.0</c:v>
                </c:pt>
                <c:pt idx="1">
                  <c:v>140.0</c:v>
                </c:pt>
                <c:pt idx="2">
                  <c:v>210.0</c:v>
                </c:pt>
                <c:pt idx="3">
                  <c:v>280.0</c:v>
                </c:pt>
                <c:pt idx="4">
                  <c:v>350.0</c:v>
                </c:pt>
                <c:pt idx="5">
                  <c:v>440.0</c:v>
                </c:pt>
                <c:pt idx="6">
                  <c:v>490.0</c:v>
                </c:pt>
              </c:numCache>
            </c:numRef>
          </c:xVal>
          <c:yVal>
            <c:numRef>
              <c:f>'100A plots'!$DN$9:$DN$15</c:f>
              <c:numCache>
                <c:formatCode>General</c:formatCode>
                <c:ptCount val="7"/>
                <c:pt idx="0">
                  <c:v>-0.1205362426</c:v>
                </c:pt>
                <c:pt idx="1">
                  <c:v>0.0</c:v>
                </c:pt>
                <c:pt idx="2">
                  <c:v>-0.1205362426</c:v>
                </c:pt>
                <c:pt idx="3">
                  <c:v>0.0</c:v>
                </c:pt>
                <c:pt idx="4">
                  <c:v>0.1205362426</c:v>
                </c:pt>
                <c:pt idx="5">
                  <c:v>0.1205362426</c:v>
                </c:pt>
                <c:pt idx="6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683056"/>
        <c:axId val="1268719536"/>
      </c:scatterChart>
      <c:valAx>
        <c:axId val="126868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719536"/>
        <c:crosses val="autoZero"/>
        <c:crossBetween val="midCat"/>
      </c:valAx>
      <c:valAx>
        <c:axId val="12687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8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plots'!$DF$27:$DF$31</c:f>
              <c:numCache>
                <c:formatCode>General</c:formatCode>
                <c:ptCount val="5"/>
                <c:pt idx="0">
                  <c:v>90.0</c:v>
                </c:pt>
                <c:pt idx="1">
                  <c:v>180.0</c:v>
                </c:pt>
                <c:pt idx="2">
                  <c:v>270.0</c:v>
                </c:pt>
                <c:pt idx="3">
                  <c:v>360.0</c:v>
                </c:pt>
                <c:pt idx="4">
                  <c:v>450.0</c:v>
                </c:pt>
              </c:numCache>
            </c:numRef>
          </c:xVal>
          <c:yVal>
            <c:numRef>
              <c:f>'100A plots'!$DM$27:$DM$31</c:f>
              <c:numCache>
                <c:formatCode>General</c:formatCode>
                <c:ptCount val="5"/>
                <c:pt idx="0">
                  <c:v>-7.306150245000005</c:v>
                </c:pt>
                <c:pt idx="1">
                  <c:v>-14.8599666</c:v>
                </c:pt>
                <c:pt idx="2">
                  <c:v>-22.413782955</c:v>
                </c:pt>
                <c:pt idx="3">
                  <c:v>-29.843766255</c:v>
                </c:pt>
                <c:pt idx="4">
                  <c:v>-37.273749555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610000"/>
        <c:axId val="1252586784"/>
      </c:scatterChart>
      <c:valAx>
        <c:axId val="125261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86784"/>
        <c:crosses val="autoZero"/>
        <c:crossBetween val="midCat"/>
      </c:valAx>
      <c:valAx>
        <c:axId val="12525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61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4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plots'!$DF$27:$DF$31</c:f>
              <c:numCache>
                <c:formatCode>General</c:formatCode>
                <c:ptCount val="5"/>
                <c:pt idx="0">
                  <c:v>90.0</c:v>
                </c:pt>
                <c:pt idx="1">
                  <c:v>180.0</c:v>
                </c:pt>
                <c:pt idx="2">
                  <c:v>270.0</c:v>
                </c:pt>
                <c:pt idx="3">
                  <c:v>360.0</c:v>
                </c:pt>
                <c:pt idx="4">
                  <c:v>450.0</c:v>
                </c:pt>
              </c:numCache>
            </c:numRef>
          </c:xVal>
          <c:yVal>
            <c:numRef>
              <c:f>'100A plots'!$DN$27:$DN$31</c:f>
              <c:numCache>
                <c:formatCode>General</c:formatCode>
                <c:ptCount val="5"/>
                <c:pt idx="0">
                  <c:v>0.602681213</c:v>
                </c:pt>
                <c:pt idx="1">
                  <c:v>1.325898668600001</c:v>
                </c:pt>
                <c:pt idx="2">
                  <c:v>2.049116124200001</c:v>
                </c:pt>
                <c:pt idx="3">
                  <c:v>2.892869822400001</c:v>
                </c:pt>
                <c:pt idx="4">
                  <c:v>3.616087278000002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262400"/>
        <c:axId val="1257246800"/>
      </c:scatterChart>
      <c:valAx>
        <c:axId val="125726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246800"/>
        <c:crosses val="autoZero"/>
        <c:crossBetween val="midCat"/>
      </c:valAx>
      <c:valAx>
        <c:axId val="12572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26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plots'!$DF$41:$DF$45</c:f>
              <c:numCache>
                <c:formatCode>General</c:formatCode>
                <c:ptCount val="5"/>
                <c:pt idx="0">
                  <c:v>-35.0</c:v>
                </c:pt>
                <c:pt idx="1">
                  <c:v>-70.0</c:v>
                </c:pt>
                <c:pt idx="2">
                  <c:v>-105.0</c:v>
                </c:pt>
                <c:pt idx="3">
                  <c:v>-140.0</c:v>
                </c:pt>
                <c:pt idx="4">
                  <c:v>-175.0</c:v>
                </c:pt>
              </c:numCache>
            </c:numRef>
          </c:xVal>
          <c:yVal>
            <c:numRef>
              <c:f>'100A plots'!$DM$41:$DM$45</c:f>
              <c:numCache>
                <c:formatCode>General</c:formatCode>
                <c:ptCount val="5"/>
                <c:pt idx="0">
                  <c:v>5.200988310000001</c:v>
                </c:pt>
                <c:pt idx="1">
                  <c:v>10.64964273</c:v>
                </c:pt>
                <c:pt idx="2">
                  <c:v>16.222130205</c:v>
                </c:pt>
                <c:pt idx="3">
                  <c:v>21.79461767999999</c:v>
                </c:pt>
                <c:pt idx="4">
                  <c:v>27.2432721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542112"/>
        <c:axId val="1252545232"/>
      </c:scatterChart>
      <c:valAx>
        <c:axId val="125254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1583930459668"/>
              <c:y val="0.88271389106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45232"/>
        <c:crosses val="autoZero"/>
        <c:crossBetween val="midCat"/>
      </c:valAx>
      <c:valAx>
        <c:axId val="12525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4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3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plots'!$DF$41:$DF$45</c:f>
              <c:numCache>
                <c:formatCode>General</c:formatCode>
                <c:ptCount val="5"/>
                <c:pt idx="0">
                  <c:v>-35.0</c:v>
                </c:pt>
                <c:pt idx="1">
                  <c:v>-70.0</c:v>
                </c:pt>
                <c:pt idx="2">
                  <c:v>-105.0</c:v>
                </c:pt>
                <c:pt idx="3">
                  <c:v>-140.0</c:v>
                </c:pt>
                <c:pt idx="4">
                  <c:v>-175.0</c:v>
                </c:pt>
              </c:numCache>
            </c:numRef>
          </c:xVal>
          <c:yVal>
            <c:numRef>
              <c:f>'100A plots'!$DN$41:$DN$45</c:f>
              <c:numCache>
                <c:formatCode>General</c:formatCode>
                <c:ptCount val="5"/>
                <c:pt idx="0">
                  <c:v>-5.062522189200003</c:v>
                </c:pt>
                <c:pt idx="1">
                  <c:v>-10.245580621</c:v>
                </c:pt>
                <c:pt idx="2">
                  <c:v>-15.5491752954</c:v>
                </c:pt>
                <c:pt idx="3">
                  <c:v>-20.7322337272</c:v>
                </c:pt>
                <c:pt idx="4">
                  <c:v>-25.6742196738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499408"/>
        <c:axId val="1252502800"/>
      </c:scatterChart>
      <c:valAx>
        <c:axId val="125249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02800"/>
        <c:crosses val="autoZero"/>
        <c:crossBetween val="midCat"/>
      </c:valAx>
      <c:valAx>
        <c:axId val="12525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9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6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53727760287912"/>
          <c:y val="0.176679444191742"/>
          <c:w val="0.902297333221988"/>
          <c:h val="0.66312538638869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plots'!$B$51:$B$56</c:f>
              <c:numCache>
                <c:formatCode>General</c:formatCode>
                <c:ptCount val="6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-20.0</c:v>
                </c:pt>
                <c:pt idx="4">
                  <c:v>-25.0</c:v>
                </c:pt>
                <c:pt idx="5">
                  <c:v>-30.0</c:v>
                </c:pt>
              </c:numCache>
            </c:numRef>
          </c:xVal>
          <c:yVal>
            <c:numRef>
              <c:f>'100A plots'!$J$51:$J$56</c:f>
              <c:numCache>
                <c:formatCode>General</c:formatCode>
                <c:ptCount val="6"/>
                <c:pt idx="0">
                  <c:v>0.121646959699998</c:v>
                </c:pt>
                <c:pt idx="1">
                  <c:v>0.729881758199998</c:v>
                </c:pt>
                <c:pt idx="2">
                  <c:v>0.851528717899999</c:v>
                </c:pt>
                <c:pt idx="3">
                  <c:v>1.216469597</c:v>
                </c:pt>
                <c:pt idx="4">
                  <c:v>0.851528717899999</c:v>
                </c:pt>
                <c:pt idx="5">
                  <c:v>1.338116556699997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445808"/>
        <c:axId val="1231866752"/>
      </c:scatterChart>
      <c:valAx>
        <c:axId val="120644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866752"/>
        <c:crosses val="autoZero"/>
        <c:crossBetween val="midCat"/>
      </c:valAx>
      <c:valAx>
        <c:axId val="12318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4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plots'!$DF$55:$DF$60</c:f>
              <c:numCache>
                <c:formatCode>General</c:formatCode>
                <c:ptCount val="6"/>
                <c:pt idx="0">
                  <c:v>-40.0</c:v>
                </c:pt>
                <c:pt idx="1">
                  <c:v>-80.0</c:v>
                </c:pt>
                <c:pt idx="2">
                  <c:v>-120.0</c:v>
                </c:pt>
                <c:pt idx="3">
                  <c:v>-160.0</c:v>
                </c:pt>
                <c:pt idx="4">
                  <c:v>-200.0</c:v>
                </c:pt>
                <c:pt idx="5">
                  <c:v>-240.0</c:v>
                </c:pt>
              </c:numCache>
            </c:numRef>
          </c:xVal>
          <c:yVal>
            <c:numRef>
              <c:f>'100A plots'!$DM$55:$DM$60</c:f>
              <c:numCache>
                <c:formatCode>General</c:formatCode>
                <c:ptCount val="6"/>
                <c:pt idx="0">
                  <c:v>0.247666110000001</c:v>
                </c:pt>
                <c:pt idx="1">
                  <c:v>0.742998329999999</c:v>
                </c:pt>
                <c:pt idx="2">
                  <c:v>1.362163604999999</c:v>
                </c:pt>
                <c:pt idx="3">
                  <c:v>1.733662769999999</c:v>
                </c:pt>
                <c:pt idx="4">
                  <c:v>2.105161934999998</c:v>
                </c:pt>
                <c:pt idx="5">
                  <c:v>2.724327209999998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559472"/>
        <c:axId val="1257264608"/>
      </c:scatterChart>
      <c:valAx>
        <c:axId val="126855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264608"/>
        <c:crosses val="autoZero"/>
        <c:crossBetween val="midCat"/>
      </c:valAx>
      <c:valAx>
        <c:axId val="12572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17755431121461"/>
              <c:y val="0.40815266419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5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2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plots'!$DF$55:$DF$60</c:f>
              <c:numCache>
                <c:formatCode>General</c:formatCode>
                <c:ptCount val="6"/>
                <c:pt idx="0">
                  <c:v>-40.0</c:v>
                </c:pt>
                <c:pt idx="1">
                  <c:v>-80.0</c:v>
                </c:pt>
                <c:pt idx="2">
                  <c:v>-120.0</c:v>
                </c:pt>
                <c:pt idx="3">
                  <c:v>-160.0</c:v>
                </c:pt>
                <c:pt idx="4">
                  <c:v>-200.0</c:v>
                </c:pt>
                <c:pt idx="5">
                  <c:v>-240.0</c:v>
                </c:pt>
              </c:numCache>
            </c:numRef>
          </c:xVal>
          <c:yVal>
            <c:numRef>
              <c:f>'100A plots'!$DN$55:$DN$60</c:f>
              <c:numCache>
                <c:formatCode>General</c:formatCode>
                <c:ptCount val="6"/>
                <c:pt idx="0">
                  <c:v>-6.1473483726</c:v>
                </c:pt>
                <c:pt idx="1">
                  <c:v>-12.1741605026</c:v>
                </c:pt>
                <c:pt idx="2">
                  <c:v>-24.3483210052</c:v>
                </c:pt>
                <c:pt idx="3">
                  <c:v>-23.9867122774</c:v>
                </c:pt>
                <c:pt idx="4">
                  <c:v>-29.89298816479999</c:v>
                </c:pt>
                <c:pt idx="5">
                  <c:v>-35.6787278096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449216"/>
        <c:axId val="1250533600"/>
      </c:scatterChart>
      <c:valAx>
        <c:axId val="111944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533600"/>
        <c:crosses val="autoZero"/>
        <c:crossBetween val="midCat"/>
      </c:valAx>
      <c:valAx>
        <c:axId val="12505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4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881400120014"/>
          <c:y val="0.156505667560786"/>
          <c:w val="0.839681181580593"/>
          <c:h val="0.75238109567514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plots'!$DF$79:$DF$82</c:f>
              <c:numCache>
                <c:formatCode>General</c:formatCode>
                <c:ptCount val="4"/>
                <c:pt idx="0">
                  <c:v>45.0</c:v>
                </c:pt>
                <c:pt idx="1">
                  <c:v>90.0</c:v>
                </c:pt>
                <c:pt idx="2">
                  <c:v>135.0</c:v>
                </c:pt>
                <c:pt idx="3">
                  <c:v>180.0</c:v>
                </c:pt>
              </c:numCache>
            </c:numRef>
          </c:xVal>
          <c:yVal>
            <c:numRef>
              <c:f>'100A plots'!$DM$79:$DM$82</c:f>
              <c:numCache>
                <c:formatCode>General</c:formatCode>
                <c:ptCount val="4"/>
                <c:pt idx="0">
                  <c:v>-3.467325539999997</c:v>
                </c:pt>
                <c:pt idx="1">
                  <c:v>-6.43931886</c:v>
                </c:pt>
                <c:pt idx="2">
                  <c:v>-9.782811344999998</c:v>
                </c:pt>
                <c:pt idx="3">
                  <c:v>-12.63097161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409648"/>
        <c:axId val="1169295280"/>
      </c:scatterChart>
      <c:valAx>
        <c:axId val="108540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295280"/>
        <c:crosses val="autoZero"/>
        <c:crossBetween val="midCat"/>
      </c:valAx>
      <c:valAx>
        <c:axId val="11692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40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u="none" strike="noStrike" baseline="0">
                <a:effectLst/>
              </a:rPr>
              <a:t>c</a:t>
            </a:r>
            <a:r>
              <a:rPr lang="en-US" sz="1400" b="0" i="0" u="none" strike="noStrike" baseline="0">
                <a:effectLst/>
              </a:rPr>
              <a:t>1</a:t>
            </a:r>
            <a:r>
              <a:rPr lang="mr-IN" sz="1400" b="0" i="0" u="none" strike="noStrike" baseline="0">
                <a:effectLst/>
              </a:rPr>
              <a:t>_h (△Y)</a:t>
            </a:r>
            <a:r>
              <a:rPr lang="mr-IN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plots'!$DF$79:$DF$82</c:f>
              <c:numCache>
                <c:formatCode>General</c:formatCode>
                <c:ptCount val="4"/>
                <c:pt idx="0">
                  <c:v>45.0</c:v>
                </c:pt>
                <c:pt idx="1">
                  <c:v>90.0</c:v>
                </c:pt>
                <c:pt idx="2">
                  <c:v>135.0</c:v>
                </c:pt>
                <c:pt idx="3">
                  <c:v>180.0</c:v>
                </c:pt>
              </c:numCache>
            </c:numRef>
          </c:xVal>
          <c:yVal>
            <c:numRef>
              <c:f>'100A plots'!$DN$79:$DN$82</c:f>
              <c:numCache>
                <c:formatCode>General</c:formatCode>
                <c:ptCount val="4"/>
                <c:pt idx="0">
                  <c:v>7.4732470412</c:v>
                </c:pt>
                <c:pt idx="1">
                  <c:v>14.8259578398</c:v>
                </c:pt>
                <c:pt idx="2">
                  <c:v>22.4197411236</c:v>
                </c:pt>
                <c:pt idx="3">
                  <c:v>30.13406065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451408"/>
        <c:axId val="1252436992"/>
      </c:scatterChart>
      <c:valAx>
        <c:axId val="125245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36992"/>
        <c:crosses val="autoZero"/>
        <c:crossBetween val="midCat"/>
      </c:valAx>
      <c:valAx>
        <c:axId val="12524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5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plots'!$EH$9:$EH$13</c:f>
              <c:numCache>
                <c:formatCode>General</c:formatCode>
                <c:ptCount val="5"/>
                <c:pt idx="0">
                  <c:v>85.0</c:v>
                </c:pt>
                <c:pt idx="1">
                  <c:v>170.0</c:v>
                </c:pt>
                <c:pt idx="2">
                  <c:v>255.0</c:v>
                </c:pt>
                <c:pt idx="3">
                  <c:v>340.0</c:v>
                </c:pt>
                <c:pt idx="4">
                  <c:v>425.0</c:v>
                </c:pt>
              </c:numCache>
            </c:numRef>
          </c:xVal>
          <c:yVal>
            <c:numRef>
              <c:f>'100A plots'!$EO$9:$EO$13</c:f>
              <c:numCache>
                <c:formatCode>General</c:formatCode>
                <c:ptCount val="5"/>
                <c:pt idx="0">
                  <c:v>0.123833055000006</c:v>
                </c:pt>
                <c:pt idx="1">
                  <c:v>-0.371499164999996</c:v>
                </c:pt>
                <c:pt idx="2">
                  <c:v>-0.123833054999999</c:v>
                </c:pt>
                <c:pt idx="3">
                  <c:v>-0.123833054999999</c:v>
                </c:pt>
                <c:pt idx="4">
                  <c:v>-0.495332219999995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405600"/>
        <c:axId val="1252397296"/>
      </c:scatterChart>
      <c:valAx>
        <c:axId val="12524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62347114002097"/>
              <c:y val="0.884314410672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397296"/>
        <c:crosses val="autoZero"/>
        <c:crossBetween val="midCat"/>
      </c:valAx>
      <c:valAx>
        <c:axId val="12523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0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c5_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plots'!$EH$9:$EH$13</c:f>
              <c:numCache>
                <c:formatCode>General</c:formatCode>
                <c:ptCount val="5"/>
                <c:pt idx="0">
                  <c:v>85.0</c:v>
                </c:pt>
                <c:pt idx="1">
                  <c:v>170.0</c:v>
                </c:pt>
                <c:pt idx="2">
                  <c:v>255.0</c:v>
                </c:pt>
                <c:pt idx="3">
                  <c:v>340.0</c:v>
                </c:pt>
                <c:pt idx="4">
                  <c:v>425.0</c:v>
                </c:pt>
              </c:numCache>
            </c:numRef>
          </c:xVal>
          <c:yVal>
            <c:numRef>
              <c:f>'100A plots'!$EP$9:$EP$13</c:f>
              <c:numCache>
                <c:formatCode>General</c:formatCode>
                <c:ptCount val="5"/>
                <c:pt idx="0">
                  <c:v>-6.267884615199996</c:v>
                </c:pt>
                <c:pt idx="1">
                  <c:v>-13.0179142008</c:v>
                </c:pt>
                <c:pt idx="2">
                  <c:v>-20.2500887568</c:v>
                </c:pt>
                <c:pt idx="3">
                  <c:v>-27.3617270702</c:v>
                </c:pt>
                <c:pt idx="4">
                  <c:v>-34.2322928984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507808"/>
        <c:axId val="1257511200"/>
      </c:scatterChart>
      <c:valAx>
        <c:axId val="125750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511200"/>
        <c:crosses val="autoZero"/>
        <c:crossBetween val="midCat"/>
      </c:valAx>
      <c:valAx>
        <c:axId val="125751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50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plots'!$EH$27:$EH$31</c:f>
              <c:numCache>
                <c:formatCode>General</c:formatCode>
                <c:ptCount val="5"/>
                <c:pt idx="0">
                  <c:v>-90.0</c:v>
                </c:pt>
                <c:pt idx="1">
                  <c:v>-180.0</c:v>
                </c:pt>
                <c:pt idx="2">
                  <c:v>-270.0</c:v>
                </c:pt>
                <c:pt idx="3">
                  <c:v>-360.0</c:v>
                </c:pt>
                <c:pt idx="4">
                  <c:v>-450.0</c:v>
                </c:pt>
              </c:numCache>
            </c:numRef>
          </c:xVal>
          <c:yVal>
            <c:numRef>
              <c:f>'100A plots'!$EO$27:$EO$31</c:f>
              <c:numCache>
                <c:formatCode>General</c:formatCode>
                <c:ptCount val="5"/>
                <c:pt idx="0">
                  <c:v>0.371499164999999</c:v>
                </c:pt>
                <c:pt idx="1">
                  <c:v>1.238330549999997</c:v>
                </c:pt>
                <c:pt idx="2">
                  <c:v>2.228994989999996</c:v>
                </c:pt>
                <c:pt idx="3">
                  <c:v>2.848160264999997</c:v>
                </c:pt>
                <c:pt idx="4">
                  <c:v>3.467325539999997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819824"/>
        <c:axId val="1257823216"/>
      </c:scatterChart>
      <c:valAx>
        <c:axId val="125781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823216"/>
        <c:crosses val="autoZero"/>
        <c:crossBetween val="midCat"/>
      </c:valAx>
      <c:valAx>
        <c:axId val="12578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81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4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plots'!$EH$27:$EH$31</c:f>
              <c:numCache>
                <c:formatCode>General</c:formatCode>
                <c:ptCount val="5"/>
                <c:pt idx="0">
                  <c:v>-90.0</c:v>
                </c:pt>
                <c:pt idx="1">
                  <c:v>-180.0</c:v>
                </c:pt>
                <c:pt idx="2">
                  <c:v>-270.0</c:v>
                </c:pt>
                <c:pt idx="3">
                  <c:v>-360.0</c:v>
                </c:pt>
                <c:pt idx="4">
                  <c:v>-450.0</c:v>
                </c:pt>
              </c:numCache>
            </c:numRef>
          </c:xVal>
          <c:yVal>
            <c:numRef>
              <c:f>'100A plots'!$EP$27:$EP$31</c:f>
              <c:numCache>
                <c:formatCode>General</c:formatCode>
                <c:ptCount val="5"/>
                <c:pt idx="0">
                  <c:v>6.8705658282</c:v>
                </c:pt>
                <c:pt idx="1">
                  <c:v>14.3438128694</c:v>
                </c:pt>
                <c:pt idx="2">
                  <c:v>22.0581323958</c:v>
                </c:pt>
                <c:pt idx="3">
                  <c:v>29.6519156796</c:v>
                </c:pt>
                <c:pt idx="4">
                  <c:v>36.8840902356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342880"/>
        <c:axId val="1252339840"/>
      </c:scatterChart>
      <c:valAx>
        <c:axId val="125234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200" b="0" i="0" baseline="0">
                    <a:effectLst/>
                  </a:rPr>
                  <a:t>Δ B.d𝓁 (G cm)</a:t>
                </a:r>
                <a:endParaRPr lang="mr-IN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339840"/>
        <c:crosses val="autoZero"/>
        <c:crossBetween val="midCat"/>
      </c:valAx>
      <c:valAx>
        <c:axId val="12523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34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plots'!$EH$41:$EH$44</c:f>
              <c:numCache>
                <c:formatCode>General</c:formatCode>
                <c:ptCount val="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</c:numCache>
            </c:numRef>
          </c:xVal>
          <c:yVal>
            <c:numRef>
              <c:f>'100A plots'!$EO$41:$EO$44</c:f>
              <c:numCache>
                <c:formatCode>General</c:formatCode>
                <c:ptCount val="4"/>
                <c:pt idx="0">
                  <c:v>-6.43931886</c:v>
                </c:pt>
                <c:pt idx="1">
                  <c:v>-13.12630383</c:v>
                </c:pt>
                <c:pt idx="2">
                  <c:v>-19.937121855</c:v>
                </c:pt>
                <c:pt idx="3">
                  <c:v>-26.74793988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849952"/>
        <c:axId val="1257853344"/>
      </c:scatterChart>
      <c:valAx>
        <c:axId val="125784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853344"/>
        <c:crosses val="autoZero"/>
        <c:crossBetween val="midCat"/>
      </c:valAx>
      <c:valAx>
        <c:axId val="12578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84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plots'!$EH$41:$EH$44</c:f>
              <c:numCache>
                <c:formatCode>General</c:formatCode>
                <c:ptCount val="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</c:numCache>
            </c:numRef>
          </c:xVal>
          <c:yVal>
            <c:numRef>
              <c:f>'100A plots'!$EP$41:$EP$44</c:f>
              <c:numCache>
                <c:formatCode>General</c:formatCode>
                <c:ptCount val="4"/>
                <c:pt idx="0">
                  <c:v>-7.714319526400004</c:v>
                </c:pt>
                <c:pt idx="1">
                  <c:v>-15.5491752954</c:v>
                </c:pt>
                <c:pt idx="2">
                  <c:v>-23.7456397922</c:v>
                </c:pt>
                <c:pt idx="3">
                  <c:v>-31.7010318038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144896"/>
        <c:axId val="1207876000"/>
      </c:scatterChart>
      <c:valAx>
        <c:axId val="120714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876000"/>
        <c:crosses val="autoZero"/>
        <c:crossBetween val="midCat"/>
      </c:valAx>
      <c:valAx>
        <c:axId val="12078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4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plots'!$B$66:$B$69</c:f>
              <c:numCache>
                <c:formatCode>General</c:formatCode>
                <c:ptCount val="4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-25.0</c:v>
                </c:pt>
              </c:numCache>
            </c:numRef>
          </c:xVal>
          <c:yVal>
            <c:numRef>
              <c:f>'100A plots'!$I$66:$I$69</c:f>
              <c:numCache>
                <c:formatCode>General</c:formatCode>
                <c:ptCount val="4"/>
                <c:pt idx="0">
                  <c:v>4.0116152096</c:v>
                </c:pt>
                <c:pt idx="1">
                  <c:v>9.0261342216</c:v>
                </c:pt>
                <c:pt idx="2">
                  <c:v>14.7928310854</c:v>
                </c:pt>
                <c:pt idx="3">
                  <c:v>26.4515877883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664896"/>
        <c:axId val="1255668288"/>
      </c:scatterChart>
      <c:valAx>
        <c:axId val="125566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68288"/>
        <c:crosses val="autoZero"/>
        <c:crossBetween val="midCat"/>
      </c:valAx>
      <c:valAx>
        <c:axId val="125566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6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c2_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plots'!$EH$60:$EH$67</c:f>
              <c:numCache>
                <c:formatCode>General</c:formatCode>
                <c:ptCount val="8"/>
                <c:pt idx="0">
                  <c:v>40.0</c:v>
                </c:pt>
                <c:pt idx="1">
                  <c:v>80.0</c:v>
                </c:pt>
                <c:pt idx="2">
                  <c:v>120.0</c:v>
                </c:pt>
                <c:pt idx="3">
                  <c:v>160.0</c:v>
                </c:pt>
                <c:pt idx="4">
                  <c:v>200.0</c:v>
                </c:pt>
                <c:pt idx="5">
                  <c:v>240.0</c:v>
                </c:pt>
                <c:pt idx="6">
                  <c:v>280.0</c:v>
                </c:pt>
                <c:pt idx="7">
                  <c:v>320.0</c:v>
                </c:pt>
              </c:numCache>
            </c:numRef>
          </c:xVal>
          <c:yVal>
            <c:numRef>
              <c:f>'100A plots'!$EO$60:$EO$67</c:f>
              <c:numCache>
                <c:formatCode>General</c:formatCode>
                <c:ptCount val="8"/>
                <c:pt idx="0">
                  <c:v>-4.705656090000004</c:v>
                </c:pt>
                <c:pt idx="1">
                  <c:v>-9.287479125000004</c:v>
                </c:pt>
                <c:pt idx="2">
                  <c:v>-14.36463438</c:v>
                </c:pt>
                <c:pt idx="3">
                  <c:v>-19.31795658</c:v>
                </c:pt>
                <c:pt idx="4">
                  <c:v>-24.51894489</c:v>
                </c:pt>
                <c:pt idx="5">
                  <c:v>-29.7199332</c:v>
                </c:pt>
                <c:pt idx="6">
                  <c:v>-34.549422345</c:v>
                </c:pt>
                <c:pt idx="7">
                  <c:v>-39.502744545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829392"/>
        <c:axId val="1257494272"/>
      </c:scatterChart>
      <c:valAx>
        <c:axId val="125782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494272"/>
        <c:crosses val="autoZero"/>
        <c:crossBetween val="midCat"/>
      </c:valAx>
      <c:valAx>
        <c:axId val="12574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44913323824782"/>
              <c:y val="0.450436468299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82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 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603877600439498"/>
                  <c:y val="-0.2072388590078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plots'!$EH$60:$EH$67</c:f>
              <c:numCache>
                <c:formatCode>General</c:formatCode>
                <c:ptCount val="8"/>
                <c:pt idx="0">
                  <c:v>40.0</c:v>
                </c:pt>
                <c:pt idx="1">
                  <c:v>80.0</c:v>
                </c:pt>
                <c:pt idx="2">
                  <c:v>120.0</c:v>
                </c:pt>
                <c:pt idx="3">
                  <c:v>160.0</c:v>
                </c:pt>
                <c:pt idx="4">
                  <c:v>200.0</c:v>
                </c:pt>
                <c:pt idx="5">
                  <c:v>240.0</c:v>
                </c:pt>
                <c:pt idx="6">
                  <c:v>280.0</c:v>
                </c:pt>
                <c:pt idx="7">
                  <c:v>320.0</c:v>
                </c:pt>
              </c:numCache>
            </c:numRef>
          </c:xVal>
          <c:yVal>
            <c:numRef>
              <c:f>'100A plots'!$EP$60:$EP$66</c:f>
              <c:numCache>
                <c:formatCode>General</c:formatCode>
                <c:ptCount val="7"/>
                <c:pt idx="0">
                  <c:v>0.3616087278</c:v>
                </c:pt>
                <c:pt idx="1">
                  <c:v>0.2410724852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0.1205362426</c:v>
                </c:pt>
                <c:pt idx="6">
                  <c:v>0.1205362426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844144"/>
        <c:axId val="744304736"/>
      </c:scatterChart>
      <c:valAx>
        <c:axId val="122684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04736"/>
        <c:crosses val="autoZero"/>
        <c:crossBetween val="midCat"/>
      </c:valAx>
      <c:valAx>
        <c:axId val="7443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84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plots'!$EH$79:$EH$82</c:f>
              <c:numCache>
                <c:formatCode>General</c:formatCode>
                <c:ptCount val="4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</c:numCache>
            </c:numRef>
          </c:xVal>
          <c:yVal>
            <c:numRef>
              <c:f>'100A plots'!$EO$79:$EO$82</c:f>
              <c:numCache>
                <c:formatCode>General</c:formatCode>
                <c:ptCount val="4"/>
                <c:pt idx="0">
                  <c:v>-4.581823035</c:v>
                </c:pt>
                <c:pt idx="1">
                  <c:v>-8.792146905</c:v>
                </c:pt>
                <c:pt idx="2">
                  <c:v>-12.87863772</c:v>
                </c:pt>
                <c:pt idx="3">
                  <c:v>-17.3366277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479824"/>
        <c:axId val="1250062352"/>
      </c:scatterChart>
      <c:valAx>
        <c:axId val="111747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62352"/>
        <c:crosses val="autoZero"/>
        <c:crossBetween val="midCat"/>
      </c:valAx>
      <c:valAx>
        <c:axId val="125006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47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r>
              <a:rPr lang="mr-IN" sz="1800" b="0" i="0" baseline="0">
                <a:effectLst/>
              </a:rPr>
              <a:t> </a:t>
            </a:r>
            <a:endParaRPr lang="mr-I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plots'!$EH$79:$EH$82</c:f>
              <c:numCache>
                <c:formatCode>General</c:formatCode>
                <c:ptCount val="4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</c:numCache>
            </c:numRef>
          </c:xVal>
          <c:yVal>
            <c:numRef>
              <c:f>'100A plots'!$EP$79:$EP$82</c:f>
              <c:numCache>
                <c:formatCode>General</c:formatCode>
                <c:ptCount val="4"/>
                <c:pt idx="0">
                  <c:v>-1.084826183400001</c:v>
                </c:pt>
                <c:pt idx="1">
                  <c:v>-2.290188609400001</c:v>
                </c:pt>
                <c:pt idx="2">
                  <c:v>-3.857159763199998</c:v>
                </c:pt>
                <c:pt idx="3">
                  <c:v>-5.062522189199999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287280"/>
        <c:axId val="1252273920"/>
      </c:scatterChart>
      <c:valAx>
        <c:axId val="125228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73920"/>
        <c:crosses val="autoZero"/>
        <c:crossBetween val="midCat"/>
      </c:valAx>
      <c:valAx>
        <c:axId val="12522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55553355516169"/>
              <c:y val="0.437481761359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8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846274579041297"/>
                  <c:y val="0.0194923016913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plots'!$B$9:$B$13</c:f>
              <c:numCache>
                <c:formatCode>General</c:formatCode>
                <c:ptCount val="5"/>
                <c:pt idx="0">
                  <c:v>-80.0</c:v>
                </c:pt>
                <c:pt idx="1">
                  <c:v>-160.0</c:v>
                </c:pt>
                <c:pt idx="2">
                  <c:v>-240.0</c:v>
                </c:pt>
                <c:pt idx="3">
                  <c:v>-320.0</c:v>
                </c:pt>
                <c:pt idx="4">
                  <c:v>-353.4</c:v>
                </c:pt>
              </c:numCache>
            </c:numRef>
          </c:xVal>
          <c:yVal>
            <c:numRef>
              <c:f>'200A plots'!$I$9:$I$13</c:f>
              <c:numCache>
                <c:formatCode>General</c:formatCode>
                <c:ptCount val="5"/>
                <c:pt idx="0">
                  <c:v>3.635526283700003</c:v>
                </c:pt>
                <c:pt idx="1">
                  <c:v>3.635526283700003</c:v>
                </c:pt>
                <c:pt idx="2">
                  <c:v>3.635526283699995</c:v>
                </c:pt>
                <c:pt idx="3">
                  <c:v>3.510163308400003</c:v>
                </c:pt>
                <c:pt idx="4">
                  <c:v>1.755081654199998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220800"/>
        <c:axId val="1055028832"/>
      </c:scatterChart>
      <c:valAx>
        <c:axId val="108322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28832"/>
        <c:crosses val="autoZero"/>
        <c:crossBetween val="midCat"/>
      </c:valAx>
      <c:valAx>
        <c:axId val="10550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△X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240069850875036"/>
              <c:y val="0.384034320891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2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c2_h (△X)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plots'!$B$23:$B$28</c:f>
              <c:numCache>
                <c:formatCode>General</c:formatCode>
                <c:ptCount val="6"/>
                <c:pt idx="0">
                  <c:v>100.0</c:v>
                </c:pt>
                <c:pt idx="1">
                  <c:v>200.0</c:v>
                </c:pt>
                <c:pt idx="2">
                  <c:v>300.0</c:v>
                </c:pt>
                <c:pt idx="3">
                  <c:v>400.0</c:v>
                </c:pt>
                <c:pt idx="4">
                  <c:v>500.0</c:v>
                </c:pt>
                <c:pt idx="5">
                  <c:v>600.0</c:v>
                </c:pt>
              </c:numCache>
            </c:numRef>
          </c:xVal>
          <c:yVal>
            <c:numRef>
              <c:f>'200A plots'!$I$23:$I$28</c:f>
              <c:numCache>
                <c:formatCode>General</c:formatCode>
                <c:ptCount val="6"/>
                <c:pt idx="0">
                  <c:v>-4.889156036700001</c:v>
                </c:pt>
                <c:pt idx="1">
                  <c:v>-9.527586122800002</c:v>
                </c:pt>
                <c:pt idx="2">
                  <c:v>-14.5421051348</c:v>
                </c:pt>
                <c:pt idx="3">
                  <c:v>-19.3058981962</c:v>
                </c:pt>
                <c:pt idx="4">
                  <c:v>-24.0696912576</c:v>
                </c:pt>
                <c:pt idx="5">
                  <c:v>-28.9588472943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235152"/>
        <c:axId val="1083238544"/>
      </c:scatterChart>
      <c:valAx>
        <c:axId val="108323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38544"/>
        <c:crosses val="autoZero"/>
        <c:crossBetween val="midCat"/>
      </c:valAx>
      <c:valAx>
        <c:axId val="10832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3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c2_h (△Y)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plots'!$B$23:$B$28</c:f>
              <c:numCache>
                <c:formatCode>General</c:formatCode>
                <c:ptCount val="6"/>
                <c:pt idx="0">
                  <c:v>100.0</c:v>
                </c:pt>
                <c:pt idx="1">
                  <c:v>200.0</c:v>
                </c:pt>
                <c:pt idx="2">
                  <c:v>300.0</c:v>
                </c:pt>
                <c:pt idx="3">
                  <c:v>400.0</c:v>
                </c:pt>
                <c:pt idx="4">
                  <c:v>500.0</c:v>
                </c:pt>
                <c:pt idx="5">
                  <c:v>600.0</c:v>
                </c:pt>
              </c:numCache>
            </c:numRef>
          </c:xVal>
          <c:yVal>
            <c:numRef>
              <c:f>'200A plots'!$J$23:$J$28</c:f>
              <c:numCache>
                <c:formatCode>General</c:formatCode>
                <c:ptCount val="6"/>
                <c:pt idx="0">
                  <c:v>0.6082347985</c:v>
                </c:pt>
                <c:pt idx="1">
                  <c:v>1.338116556700001</c:v>
                </c:pt>
                <c:pt idx="2">
                  <c:v>2.067998314900002</c:v>
                </c:pt>
                <c:pt idx="3">
                  <c:v>2.797880073099996</c:v>
                </c:pt>
                <c:pt idx="4">
                  <c:v>3.649408790999999</c:v>
                </c:pt>
                <c:pt idx="5">
                  <c:v>4.500937508900002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279312"/>
        <c:axId val="1082282432"/>
      </c:scatterChart>
      <c:valAx>
        <c:axId val="108227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282432"/>
        <c:crosses val="autoZero"/>
        <c:crossBetween val="midCat"/>
      </c:valAx>
      <c:valAx>
        <c:axId val="10822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27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plots'!$B$37:$B$40</c:f>
              <c:numCache>
                <c:formatCode>General</c:formatCode>
                <c:ptCount val="4"/>
                <c:pt idx="0">
                  <c:v>-75.0</c:v>
                </c:pt>
                <c:pt idx="1">
                  <c:v>-150.0</c:v>
                </c:pt>
                <c:pt idx="2">
                  <c:v>-225.0</c:v>
                </c:pt>
                <c:pt idx="3">
                  <c:v>-300.0</c:v>
                </c:pt>
              </c:numCache>
            </c:numRef>
          </c:xVal>
          <c:yVal>
            <c:numRef>
              <c:f>'200A plots'!$I$37:$I$40</c:f>
              <c:numCache>
                <c:formatCode>General</c:formatCode>
                <c:ptCount val="4"/>
                <c:pt idx="0">
                  <c:v>1.128266777700002</c:v>
                </c:pt>
                <c:pt idx="1">
                  <c:v>2.256533555400001</c:v>
                </c:pt>
                <c:pt idx="2">
                  <c:v>3.2594373578</c:v>
                </c:pt>
                <c:pt idx="3">
                  <c:v>4.387704135500005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692464"/>
        <c:axId val="1055032080"/>
      </c:scatterChart>
      <c:valAx>
        <c:axId val="101269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B.d𝓁 (G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32080"/>
        <c:crosses val="autoZero"/>
        <c:crossBetween val="midCat"/>
      </c:valAx>
      <c:valAx>
        <c:axId val="1055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69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42033613768939"/>
          <c:y val="0.0123203285420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21757180908057"/>
          <c:y val="0.147765552916457"/>
          <c:w val="0.902523054690561"/>
          <c:h val="0.66720134574978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plots'!$B$37:$B$40</c:f>
              <c:numCache>
                <c:formatCode>General</c:formatCode>
                <c:ptCount val="4"/>
                <c:pt idx="0">
                  <c:v>-75.0</c:v>
                </c:pt>
                <c:pt idx="1">
                  <c:v>-150.0</c:v>
                </c:pt>
                <c:pt idx="2">
                  <c:v>-225.0</c:v>
                </c:pt>
                <c:pt idx="3">
                  <c:v>-300.0</c:v>
                </c:pt>
              </c:numCache>
            </c:numRef>
          </c:xVal>
          <c:yVal>
            <c:numRef>
              <c:f>'200A plots'!$J$37:$J$40</c:f>
              <c:numCache>
                <c:formatCode>General</c:formatCode>
                <c:ptCount val="4"/>
                <c:pt idx="0">
                  <c:v>-10.2183446148</c:v>
                </c:pt>
                <c:pt idx="1">
                  <c:v>-20.8016301087</c:v>
                </c:pt>
                <c:pt idx="2">
                  <c:v>-31.3849156026</c:v>
                </c:pt>
                <c:pt idx="3">
                  <c:v>-41.7249071771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45664"/>
        <c:axId val="1055049424"/>
      </c:scatterChart>
      <c:valAx>
        <c:axId val="105504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49424"/>
        <c:crosses val="autoZero"/>
        <c:crossBetween val="midCat"/>
      </c:valAx>
      <c:valAx>
        <c:axId val="10550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4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</a:t>
            </a:r>
            <a:r>
              <a:rPr lang="en-US" sz="1200" b="0" i="0" baseline="0">
                <a:effectLst/>
              </a:rPr>
              <a:t>1</a:t>
            </a:r>
            <a:r>
              <a:rPr lang="mr-IN" sz="1200" b="0" i="0" baseline="0">
                <a:effectLst/>
              </a:rPr>
              <a:t>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(△X)</a:t>
            </a:r>
            <a:endParaRPr lang="mr-IN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8039610846998"/>
          <c:y val="0.181973691889954"/>
          <c:w val="0.909007500901698"/>
          <c:h val="0.6724298455030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plots'!$AA$9:$AA$12</c:f>
              <c:numCache>
                <c:formatCode>General</c:formatCode>
                <c:ptCount val="4"/>
                <c:pt idx="0">
                  <c:v>70.0</c:v>
                </c:pt>
                <c:pt idx="1">
                  <c:v>140.0</c:v>
                </c:pt>
                <c:pt idx="2">
                  <c:v>210.0</c:v>
                </c:pt>
                <c:pt idx="3">
                  <c:v>280.0</c:v>
                </c:pt>
              </c:numCache>
            </c:numRef>
          </c:xVal>
          <c:yVal>
            <c:numRef>
              <c:f>'200A plots'!$AH$9:$AH$12</c:f>
              <c:numCache>
                <c:formatCode>General</c:formatCode>
                <c:ptCount val="4"/>
                <c:pt idx="0">
                  <c:v>0.376088925899999</c:v>
                </c:pt>
                <c:pt idx="1">
                  <c:v>0.376088925899999</c:v>
                </c:pt>
                <c:pt idx="2">
                  <c:v>0.626814876499999</c:v>
                </c:pt>
                <c:pt idx="3">
                  <c:v>0.877540827099999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841648"/>
        <c:axId val="1012845408"/>
      </c:scatterChart>
      <c:valAx>
        <c:axId val="101284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45408"/>
        <c:crosses val="autoZero"/>
        <c:crossBetween val="midCat"/>
      </c:valAx>
      <c:valAx>
        <c:axId val="10128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4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5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'100A plots'!$B$66:$B$69</c:f>
              <c:numCache>
                <c:formatCode>General</c:formatCode>
                <c:ptCount val="4"/>
                <c:pt idx="0">
                  <c:v>-5.0</c:v>
                </c:pt>
                <c:pt idx="1">
                  <c:v>-10.0</c:v>
                </c:pt>
                <c:pt idx="2">
                  <c:v>-15.0</c:v>
                </c:pt>
                <c:pt idx="3">
                  <c:v>-25.0</c:v>
                </c:pt>
              </c:numCache>
            </c:numRef>
          </c:xVal>
          <c:yVal>
            <c:numRef>
              <c:f>'100A plots'!$J$66:$J$69</c:f>
              <c:numCache>
                <c:formatCode>General</c:formatCode>
                <c:ptCount val="4"/>
                <c:pt idx="0">
                  <c:v>-0.6082347985</c:v>
                </c:pt>
                <c:pt idx="1">
                  <c:v>-0.6082347985</c:v>
                </c:pt>
                <c:pt idx="2">
                  <c:v>0.121646959699998</c:v>
                </c:pt>
                <c:pt idx="3">
                  <c:v>-1.216469597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628400"/>
        <c:axId val="1255619408"/>
      </c:scatterChart>
      <c:valAx>
        <c:axId val="125562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19408"/>
        <c:crosses val="autoZero"/>
        <c:crossBetween val="midCat"/>
      </c:valAx>
      <c:valAx>
        <c:axId val="125561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2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plots'!$AA$9:$AA$12</c:f>
              <c:numCache>
                <c:formatCode>General</c:formatCode>
                <c:ptCount val="4"/>
                <c:pt idx="0">
                  <c:v>70.0</c:v>
                </c:pt>
                <c:pt idx="1">
                  <c:v>140.0</c:v>
                </c:pt>
                <c:pt idx="2">
                  <c:v>210.0</c:v>
                </c:pt>
                <c:pt idx="3">
                  <c:v>280.0</c:v>
                </c:pt>
              </c:numCache>
            </c:numRef>
          </c:xVal>
          <c:yVal>
            <c:numRef>
              <c:f>'200A plots'!$AI$9:$AI$12</c:f>
              <c:numCache>
                <c:formatCode>General</c:formatCode>
                <c:ptCount val="4"/>
                <c:pt idx="0">
                  <c:v>-2.676233113400002</c:v>
                </c:pt>
                <c:pt idx="1">
                  <c:v>-5.474113186500002</c:v>
                </c:pt>
                <c:pt idx="2">
                  <c:v>-8.271993259600002</c:v>
                </c:pt>
                <c:pt idx="3">
                  <c:v>-11.0698733327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851248"/>
        <c:axId val="1012854880"/>
      </c:scatterChart>
      <c:valAx>
        <c:axId val="101285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54880"/>
        <c:crosses val="autoZero"/>
        <c:crossBetween val="midCat"/>
      </c:valAx>
      <c:valAx>
        <c:axId val="10128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5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200" b="0" i="0" baseline="0">
                <a:effectLst/>
              </a:rPr>
              <a:t>c</a:t>
            </a:r>
            <a:r>
              <a:rPr lang="en-US" sz="1200" b="0" i="0" baseline="0">
                <a:effectLst/>
              </a:rPr>
              <a:t>2</a:t>
            </a:r>
            <a:r>
              <a:rPr lang="mr-IN" sz="1200" b="0" i="0" baseline="0">
                <a:effectLst/>
              </a:rPr>
              <a:t>_</a:t>
            </a:r>
            <a:r>
              <a:rPr lang="en-US" sz="1200" b="0" i="0" baseline="0">
                <a:effectLst/>
              </a:rPr>
              <a:t>v</a:t>
            </a:r>
            <a:r>
              <a:rPr lang="mr-IN" sz="1200" b="0" i="0" baseline="0">
                <a:effectLst/>
              </a:rPr>
              <a:t> (△X)</a:t>
            </a:r>
            <a:endParaRPr lang="mr-IN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'200A plots'!$AA$23:$AA$28</c:f>
              <c:numCache>
                <c:formatCode>General</c:formatCode>
                <c:ptCount val="6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</c:numCache>
            </c:numRef>
          </c:xVal>
          <c:yVal>
            <c:numRef>
              <c:f>'200A plots'!$AH$23:$AH$28</c:f>
              <c:numCache>
                <c:formatCode>General</c:formatCode>
                <c:ptCount val="6"/>
                <c:pt idx="0">
                  <c:v>1.378992728300002</c:v>
                </c:pt>
                <c:pt idx="1">
                  <c:v>2.8833484319</c:v>
                </c:pt>
                <c:pt idx="2">
                  <c:v>5.014519012000004</c:v>
                </c:pt>
                <c:pt idx="3">
                  <c:v>7.145689592100002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350144"/>
        <c:axId val="1055127312"/>
      </c:scatterChart>
      <c:valAx>
        <c:axId val="108235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127312"/>
        <c:crosses val="autoZero"/>
        <c:crossBetween val="midCat"/>
      </c:valAx>
      <c:valAx>
        <c:axId val="1055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35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plots'!$AA$23:$AA$28</c:f>
              <c:numCache>
                <c:formatCode>General</c:formatCode>
                <c:ptCount val="6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</c:numCache>
            </c:numRef>
          </c:xVal>
          <c:yVal>
            <c:numRef>
              <c:f>'200A plots'!$AI$23:$AI$27</c:f>
              <c:numCache>
                <c:formatCode>General</c:formatCode>
                <c:ptCount val="5"/>
                <c:pt idx="0">
                  <c:v>-6.9338767029</c:v>
                </c:pt>
                <c:pt idx="1">
                  <c:v>-14.597635164</c:v>
                </c:pt>
                <c:pt idx="2">
                  <c:v>-22.8696284236</c:v>
                </c:pt>
                <c:pt idx="3">
                  <c:v>-32.2364443205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366832"/>
        <c:axId val="1082370592"/>
      </c:scatterChart>
      <c:valAx>
        <c:axId val="108236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370592"/>
        <c:crosses val="autoZero"/>
        <c:crossBetween val="midCat"/>
      </c:valAx>
      <c:valAx>
        <c:axId val="10823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 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36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plots'!$AA$37:$AA$40</c:f>
              <c:numCache>
                <c:formatCode>General</c:formatCode>
                <c:ptCount val="4"/>
                <c:pt idx="0">
                  <c:v>80.0</c:v>
                </c:pt>
                <c:pt idx="1">
                  <c:v>160.0</c:v>
                </c:pt>
                <c:pt idx="2">
                  <c:v>240.0</c:v>
                </c:pt>
                <c:pt idx="3">
                  <c:v>320.0</c:v>
                </c:pt>
              </c:numCache>
            </c:numRef>
          </c:xVal>
          <c:yVal>
            <c:numRef>
              <c:f>'200A plots'!$AH$37:$AH$40</c:f>
              <c:numCache>
                <c:formatCode>General</c:formatCode>
                <c:ptCount val="4"/>
                <c:pt idx="0">
                  <c:v>-10.15440099929999</c:v>
                </c:pt>
                <c:pt idx="1">
                  <c:v>-20.1834390233</c:v>
                </c:pt>
                <c:pt idx="2">
                  <c:v>-30.5885659732</c:v>
                </c:pt>
                <c:pt idx="3">
                  <c:v>-40.8683299478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140288"/>
        <c:axId val="1055144048"/>
      </c:scatterChart>
      <c:valAx>
        <c:axId val="105514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144048"/>
        <c:crosses val="autoZero"/>
        <c:crossBetween val="midCat"/>
      </c:valAx>
      <c:valAx>
        <c:axId val="10551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128840442778273"/>
              <c:y val="0.531674892458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14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</a:t>
            </a:r>
            <a:r>
              <a:rPr lang="en-US" sz="1400" b="0" i="0" baseline="0">
                <a:effectLst/>
              </a:rPr>
              <a:t>v</a:t>
            </a:r>
            <a:r>
              <a:rPr lang="mr-IN" sz="1400" b="0" i="0" baseline="0">
                <a:effectLst/>
              </a:rPr>
              <a:t>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plots'!$AA$37:$AA$40</c:f>
              <c:numCache>
                <c:formatCode>General</c:formatCode>
                <c:ptCount val="4"/>
                <c:pt idx="0">
                  <c:v>80.0</c:v>
                </c:pt>
                <c:pt idx="1">
                  <c:v>160.0</c:v>
                </c:pt>
                <c:pt idx="2">
                  <c:v>240.0</c:v>
                </c:pt>
                <c:pt idx="3">
                  <c:v>320.0</c:v>
                </c:pt>
              </c:numCache>
            </c:numRef>
          </c:xVal>
          <c:yVal>
            <c:numRef>
              <c:f>'200A plots'!$AI$37:$AI$40</c:f>
              <c:numCache>
                <c:formatCode>General</c:formatCode>
                <c:ptCount val="4"/>
                <c:pt idx="0">
                  <c:v>-1.946351355200001</c:v>
                </c:pt>
                <c:pt idx="1">
                  <c:v>-3.892702710399998</c:v>
                </c:pt>
                <c:pt idx="2">
                  <c:v>-5.9607010253</c:v>
                </c:pt>
                <c:pt idx="3">
                  <c:v>-7.907052380499998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878752"/>
        <c:axId val="1012882512"/>
      </c:scatterChart>
      <c:valAx>
        <c:axId val="10128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 sz="1000" b="0" i="0" u="none" strike="noStrike" baseline="0">
                    <a:effectLst/>
                  </a:rPr>
                  <a:t>Δ B.d𝓁 (G cm)</a:t>
                </a:r>
                <a:r>
                  <a:rPr lang="mr-IN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82512"/>
        <c:crosses val="autoZero"/>
        <c:crossBetween val="midCat"/>
      </c:valAx>
      <c:valAx>
        <c:axId val="10128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7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plots'!$BC$9:$BC$13</c:f>
              <c:numCache>
                <c:formatCode>General</c:formatCode>
                <c:ptCount val="5"/>
                <c:pt idx="0">
                  <c:v>20.0</c:v>
                </c:pt>
                <c:pt idx="1">
                  <c:v>-20.0</c:v>
                </c:pt>
                <c:pt idx="2">
                  <c:v>-40.0</c:v>
                </c:pt>
                <c:pt idx="3">
                  <c:v>-60.0</c:v>
                </c:pt>
                <c:pt idx="4">
                  <c:v>-80.0</c:v>
                </c:pt>
              </c:numCache>
            </c:numRef>
          </c:xVal>
          <c:yVal>
            <c:numRef>
              <c:f>'200A plots'!$BJ$9:$BJ$13</c:f>
              <c:numCache>
                <c:formatCode>General</c:formatCode>
                <c:ptCount val="5"/>
                <c:pt idx="0">
                  <c:v>-0.741603039</c:v>
                </c:pt>
                <c:pt idx="1">
                  <c:v>0.777778797</c:v>
                </c:pt>
                <c:pt idx="2">
                  <c:v>1.609821231</c:v>
                </c:pt>
                <c:pt idx="3">
                  <c:v>2.315248512000001</c:v>
                </c:pt>
                <c:pt idx="4">
                  <c:v>3.038763672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66768"/>
        <c:axId val="1084270528"/>
      </c:scatterChart>
      <c:valAx>
        <c:axId val="10842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70528"/>
        <c:crosses val="autoZero"/>
        <c:crossBetween val="midCat"/>
      </c:valAx>
      <c:valAx>
        <c:axId val="10842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6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1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plots'!$BC$9:$BC$13</c:f>
              <c:numCache>
                <c:formatCode>General</c:formatCode>
                <c:ptCount val="5"/>
                <c:pt idx="0">
                  <c:v>20.0</c:v>
                </c:pt>
                <c:pt idx="1">
                  <c:v>-20.0</c:v>
                </c:pt>
                <c:pt idx="2">
                  <c:v>-40.0</c:v>
                </c:pt>
                <c:pt idx="3">
                  <c:v>-60.0</c:v>
                </c:pt>
                <c:pt idx="4">
                  <c:v>-80.0</c:v>
                </c:pt>
              </c:numCache>
            </c:numRef>
          </c:xVal>
          <c:yVal>
            <c:numRef>
              <c:f>'200A plots'!$BK$9:$BK$13</c:f>
              <c:numCache>
                <c:formatCode>General</c:formatCode>
                <c:ptCount val="5"/>
                <c:pt idx="0">
                  <c:v>-0.699225726</c:v>
                </c:pt>
                <c:pt idx="1">
                  <c:v>0.733334298</c:v>
                </c:pt>
                <c:pt idx="2">
                  <c:v>1.517831454</c:v>
                </c:pt>
                <c:pt idx="3">
                  <c:v>2.182948608</c:v>
                </c:pt>
                <c:pt idx="4">
                  <c:v>2.865120048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499808"/>
        <c:axId val="1082503568"/>
      </c:scatterChart>
      <c:valAx>
        <c:axId val="10824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03568"/>
        <c:crosses val="autoZero"/>
        <c:crossBetween val="midCat"/>
      </c:valAx>
      <c:valAx>
        <c:axId val="10825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93657705037466"/>
              <c:y val="0.460002529350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>
        <c:manualLayout>
          <c:xMode val="edge"/>
          <c:yMode val="edge"/>
          <c:x val="0.410418370450475"/>
          <c:y val="0.0372670807453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plots'!$BC$29:$BC$31</c:f>
              <c:numCache>
                <c:formatCode>General</c:formatCode>
                <c:ptCount val="3"/>
                <c:pt idx="0">
                  <c:v>-30.0</c:v>
                </c:pt>
                <c:pt idx="1">
                  <c:v>-60.0</c:v>
                </c:pt>
                <c:pt idx="2">
                  <c:v>-90.0</c:v>
                </c:pt>
              </c:numCache>
            </c:numRef>
          </c:xVal>
          <c:yVal>
            <c:numRef>
              <c:f>'200A plots'!$BJ$29:$BJ$31</c:f>
              <c:numCache>
                <c:formatCode>General</c:formatCode>
                <c:ptCount val="3"/>
                <c:pt idx="0">
                  <c:v>1.284239409</c:v>
                </c:pt>
                <c:pt idx="1">
                  <c:v>2.333336391</c:v>
                </c:pt>
                <c:pt idx="2">
                  <c:v>3.653751558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521536"/>
        <c:axId val="1082525296"/>
      </c:scatterChart>
      <c:valAx>
        <c:axId val="10825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25296"/>
        <c:crosses val="autoZero"/>
        <c:crossBetween val="midCat"/>
      </c:valAx>
      <c:valAx>
        <c:axId val="108252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2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2</a:t>
            </a:r>
            <a:r>
              <a:rPr lang="mr-IN" sz="1400" b="0" i="0" baseline="0">
                <a:effectLst/>
              </a:rPr>
              <a:t>_h (△Y)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99254820679098E-5"/>
                  <c:y val="-0.1820630668335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plots'!$BC$29:$BC$34</c:f>
              <c:numCache>
                <c:formatCode>General</c:formatCode>
                <c:ptCount val="6"/>
                <c:pt idx="0">
                  <c:v>-30.0</c:v>
                </c:pt>
                <c:pt idx="1">
                  <c:v>-60.0</c:v>
                </c:pt>
                <c:pt idx="2">
                  <c:v>-90.0</c:v>
                </c:pt>
              </c:numCache>
            </c:numRef>
          </c:xVal>
          <c:yVal>
            <c:numRef>
              <c:f>'200A plots'!$BK$29:$BK$34</c:f>
              <c:numCache>
                <c:formatCode>General</c:formatCode>
                <c:ptCount val="6"/>
                <c:pt idx="0">
                  <c:v>-0.153488574</c:v>
                </c:pt>
                <c:pt idx="1">
                  <c:v>-0.272868576</c:v>
                </c:pt>
                <c:pt idx="2">
                  <c:v>-0.409302864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547776"/>
        <c:axId val="1082551536"/>
      </c:scatterChart>
      <c:valAx>
        <c:axId val="10825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51536"/>
        <c:crosses val="autoZero"/>
        <c:crossBetween val="midCat"/>
      </c:valAx>
      <c:valAx>
        <c:axId val="108255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4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400" b="0" i="0" baseline="0">
                <a:effectLst/>
              </a:rPr>
              <a:t>c</a:t>
            </a:r>
            <a:r>
              <a:rPr lang="en-US" sz="1400" b="0" i="0" baseline="0">
                <a:effectLst/>
              </a:rPr>
              <a:t>3</a:t>
            </a:r>
            <a:r>
              <a:rPr lang="mr-IN" sz="1400" b="0" i="0" baseline="0">
                <a:effectLst/>
              </a:rPr>
              <a:t>_h (△X)</a:t>
            </a:r>
            <a:endParaRPr lang="mr-I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'200A plots'!$BC$48:$BC$51</c:f>
              <c:numCache>
                <c:formatCode>General</c:formatCode>
                <c:ptCount val="4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</c:numCache>
            </c:numRef>
          </c:xVal>
          <c:yVal>
            <c:numRef>
              <c:f>'200A plots'!$BJ$48:$BJ$51</c:f>
              <c:numCache>
                <c:formatCode>General</c:formatCode>
                <c:ptCount val="4"/>
                <c:pt idx="0">
                  <c:v>-0.0904393949999997</c:v>
                </c:pt>
                <c:pt idx="1">
                  <c:v>-0.0723515159999999</c:v>
                </c:pt>
                <c:pt idx="2">
                  <c:v>0.0361757580000002</c:v>
                </c:pt>
                <c:pt idx="3">
                  <c:v>-0.0723515159999999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467120"/>
        <c:axId val="1083470880"/>
      </c:scatterChart>
      <c:valAx>
        <c:axId val="108346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Δ B.d𝓁 (G cm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470880"/>
        <c:crosses val="autoZero"/>
        <c:crossBetween val="midCat"/>
      </c:valAx>
      <c:valAx>
        <c:axId val="10834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△x (mm)</a:t>
                </a:r>
              </a:p>
            </c:rich>
          </c:tx>
          <c:layout>
            <c:manualLayout>
              <c:xMode val="edge"/>
              <c:yMode val="edge"/>
              <c:x val="0.0280358342452196"/>
              <c:y val="0.41277583996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46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63" Type="http://schemas.openxmlformats.org/officeDocument/2006/relationships/chart" Target="../charts/chart63.xml"/><Relationship Id="rId64" Type="http://schemas.openxmlformats.org/officeDocument/2006/relationships/chart" Target="../charts/chart64.xml"/><Relationship Id="rId65" Type="http://schemas.openxmlformats.org/officeDocument/2006/relationships/chart" Target="../charts/chart65.xml"/><Relationship Id="rId66" Type="http://schemas.openxmlformats.org/officeDocument/2006/relationships/chart" Target="../charts/chart66.xml"/><Relationship Id="rId67" Type="http://schemas.openxmlformats.org/officeDocument/2006/relationships/chart" Target="../charts/chart67.xml"/><Relationship Id="rId68" Type="http://schemas.openxmlformats.org/officeDocument/2006/relationships/chart" Target="../charts/chart68.xml"/><Relationship Id="rId69" Type="http://schemas.openxmlformats.org/officeDocument/2006/relationships/chart" Target="../charts/chart69.xml"/><Relationship Id="rId50" Type="http://schemas.openxmlformats.org/officeDocument/2006/relationships/chart" Target="../charts/chart50.xml"/><Relationship Id="rId51" Type="http://schemas.openxmlformats.org/officeDocument/2006/relationships/chart" Target="../charts/chart51.xml"/><Relationship Id="rId52" Type="http://schemas.openxmlformats.org/officeDocument/2006/relationships/chart" Target="../charts/chart52.xml"/><Relationship Id="rId53" Type="http://schemas.openxmlformats.org/officeDocument/2006/relationships/chart" Target="../charts/chart53.xml"/><Relationship Id="rId54" Type="http://schemas.openxmlformats.org/officeDocument/2006/relationships/chart" Target="../charts/chart54.xml"/><Relationship Id="rId55" Type="http://schemas.openxmlformats.org/officeDocument/2006/relationships/chart" Target="../charts/chart55.xml"/><Relationship Id="rId56" Type="http://schemas.openxmlformats.org/officeDocument/2006/relationships/chart" Target="../charts/chart56.xml"/><Relationship Id="rId57" Type="http://schemas.openxmlformats.org/officeDocument/2006/relationships/chart" Target="../charts/chart57.xml"/><Relationship Id="rId58" Type="http://schemas.openxmlformats.org/officeDocument/2006/relationships/chart" Target="../charts/chart58.xml"/><Relationship Id="rId59" Type="http://schemas.openxmlformats.org/officeDocument/2006/relationships/chart" Target="../charts/chart5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Relationship Id="rId43" Type="http://schemas.openxmlformats.org/officeDocument/2006/relationships/chart" Target="../charts/chart43.xml"/><Relationship Id="rId44" Type="http://schemas.openxmlformats.org/officeDocument/2006/relationships/chart" Target="../charts/chart44.xml"/><Relationship Id="rId45" Type="http://schemas.openxmlformats.org/officeDocument/2006/relationships/chart" Target="../charts/chart45.xml"/><Relationship Id="rId46" Type="http://schemas.openxmlformats.org/officeDocument/2006/relationships/chart" Target="../charts/chart46.xml"/><Relationship Id="rId47" Type="http://schemas.openxmlformats.org/officeDocument/2006/relationships/chart" Target="../charts/chart47.xml"/><Relationship Id="rId48" Type="http://schemas.openxmlformats.org/officeDocument/2006/relationships/chart" Target="../charts/chart48.xml"/><Relationship Id="rId49" Type="http://schemas.openxmlformats.org/officeDocument/2006/relationships/chart" Target="../charts/chart4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80" Type="http://schemas.openxmlformats.org/officeDocument/2006/relationships/chart" Target="../charts/chart80.xml"/><Relationship Id="rId81" Type="http://schemas.openxmlformats.org/officeDocument/2006/relationships/chart" Target="../charts/chart81.xml"/><Relationship Id="rId82" Type="http://schemas.openxmlformats.org/officeDocument/2006/relationships/chart" Target="../charts/chart82.xml"/><Relationship Id="rId83" Type="http://schemas.openxmlformats.org/officeDocument/2006/relationships/chart" Target="../charts/chart83.xml"/><Relationship Id="rId70" Type="http://schemas.openxmlformats.org/officeDocument/2006/relationships/chart" Target="../charts/chart70.xml"/><Relationship Id="rId71" Type="http://schemas.openxmlformats.org/officeDocument/2006/relationships/chart" Target="../charts/chart71.xml"/><Relationship Id="rId72" Type="http://schemas.openxmlformats.org/officeDocument/2006/relationships/chart" Target="../charts/chart72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73" Type="http://schemas.openxmlformats.org/officeDocument/2006/relationships/chart" Target="../charts/chart73.xml"/><Relationship Id="rId74" Type="http://schemas.openxmlformats.org/officeDocument/2006/relationships/chart" Target="../charts/chart74.xml"/><Relationship Id="rId75" Type="http://schemas.openxmlformats.org/officeDocument/2006/relationships/chart" Target="../charts/chart75.xml"/><Relationship Id="rId76" Type="http://schemas.openxmlformats.org/officeDocument/2006/relationships/chart" Target="../charts/chart76.xml"/><Relationship Id="rId77" Type="http://schemas.openxmlformats.org/officeDocument/2006/relationships/chart" Target="../charts/chart77.xml"/><Relationship Id="rId78" Type="http://schemas.openxmlformats.org/officeDocument/2006/relationships/chart" Target="../charts/chart78.xml"/><Relationship Id="rId79" Type="http://schemas.openxmlformats.org/officeDocument/2006/relationships/chart" Target="../charts/chart79.xml"/><Relationship Id="rId60" Type="http://schemas.openxmlformats.org/officeDocument/2006/relationships/chart" Target="../charts/chart60.xml"/><Relationship Id="rId61" Type="http://schemas.openxmlformats.org/officeDocument/2006/relationships/chart" Target="../charts/chart61.xml"/><Relationship Id="rId62" Type="http://schemas.openxmlformats.org/officeDocument/2006/relationships/chart" Target="../charts/chart62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103.xml"/><Relationship Id="rId21" Type="http://schemas.openxmlformats.org/officeDocument/2006/relationships/chart" Target="../charts/chart104.xml"/><Relationship Id="rId22" Type="http://schemas.openxmlformats.org/officeDocument/2006/relationships/chart" Target="../charts/chart105.xml"/><Relationship Id="rId23" Type="http://schemas.openxmlformats.org/officeDocument/2006/relationships/chart" Target="../charts/chart106.xml"/><Relationship Id="rId24" Type="http://schemas.openxmlformats.org/officeDocument/2006/relationships/chart" Target="../charts/chart107.xml"/><Relationship Id="rId25" Type="http://schemas.openxmlformats.org/officeDocument/2006/relationships/chart" Target="../charts/chart108.xml"/><Relationship Id="rId26" Type="http://schemas.openxmlformats.org/officeDocument/2006/relationships/chart" Target="../charts/chart109.xml"/><Relationship Id="rId27" Type="http://schemas.openxmlformats.org/officeDocument/2006/relationships/chart" Target="../charts/chart110.xml"/><Relationship Id="rId28" Type="http://schemas.openxmlformats.org/officeDocument/2006/relationships/chart" Target="../charts/chart111.xml"/><Relationship Id="rId29" Type="http://schemas.openxmlformats.org/officeDocument/2006/relationships/chart" Target="../charts/chart112.xml"/><Relationship Id="rId1" Type="http://schemas.openxmlformats.org/officeDocument/2006/relationships/chart" Target="../charts/chart84.xml"/><Relationship Id="rId2" Type="http://schemas.openxmlformats.org/officeDocument/2006/relationships/chart" Target="../charts/chart85.xml"/><Relationship Id="rId3" Type="http://schemas.openxmlformats.org/officeDocument/2006/relationships/chart" Target="../charts/chart86.xml"/><Relationship Id="rId4" Type="http://schemas.openxmlformats.org/officeDocument/2006/relationships/chart" Target="../charts/chart87.xml"/><Relationship Id="rId5" Type="http://schemas.openxmlformats.org/officeDocument/2006/relationships/chart" Target="../charts/chart88.xml"/><Relationship Id="rId30" Type="http://schemas.openxmlformats.org/officeDocument/2006/relationships/chart" Target="../charts/chart113.xml"/><Relationship Id="rId31" Type="http://schemas.openxmlformats.org/officeDocument/2006/relationships/chart" Target="../charts/chart114.xml"/><Relationship Id="rId32" Type="http://schemas.openxmlformats.org/officeDocument/2006/relationships/chart" Target="../charts/chart115.xml"/><Relationship Id="rId9" Type="http://schemas.openxmlformats.org/officeDocument/2006/relationships/chart" Target="../charts/chart92.xml"/><Relationship Id="rId6" Type="http://schemas.openxmlformats.org/officeDocument/2006/relationships/chart" Target="../charts/chart89.xml"/><Relationship Id="rId7" Type="http://schemas.openxmlformats.org/officeDocument/2006/relationships/chart" Target="../charts/chart90.xml"/><Relationship Id="rId8" Type="http://schemas.openxmlformats.org/officeDocument/2006/relationships/chart" Target="../charts/chart91.xml"/><Relationship Id="rId33" Type="http://schemas.openxmlformats.org/officeDocument/2006/relationships/chart" Target="../charts/chart116.xml"/><Relationship Id="rId34" Type="http://schemas.openxmlformats.org/officeDocument/2006/relationships/chart" Target="../charts/chart117.xml"/><Relationship Id="rId35" Type="http://schemas.openxmlformats.org/officeDocument/2006/relationships/chart" Target="../charts/chart118.xml"/><Relationship Id="rId36" Type="http://schemas.openxmlformats.org/officeDocument/2006/relationships/chart" Target="../charts/chart119.xml"/><Relationship Id="rId10" Type="http://schemas.openxmlformats.org/officeDocument/2006/relationships/chart" Target="../charts/chart93.xml"/><Relationship Id="rId11" Type="http://schemas.openxmlformats.org/officeDocument/2006/relationships/chart" Target="../charts/chart94.xml"/><Relationship Id="rId12" Type="http://schemas.openxmlformats.org/officeDocument/2006/relationships/chart" Target="../charts/chart95.xml"/><Relationship Id="rId13" Type="http://schemas.openxmlformats.org/officeDocument/2006/relationships/chart" Target="../charts/chart96.xml"/><Relationship Id="rId14" Type="http://schemas.openxmlformats.org/officeDocument/2006/relationships/chart" Target="../charts/chart97.xml"/><Relationship Id="rId15" Type="http://schemas.openxmlformats.org/officeDocument/2006/relationships/chart" Target="../charts/chart98.xml"/><Relationship Id="rId16" Type="http://schemas.openxmlformats.org/officeDocument/2006/relationships/chart" Target="../charts/chart99.xml"/><Relationship Id="rId17" Type="http://schemas.openxmlformats.org/officeDocument/2006/relationships/chart" Target="../charts/chart100.xml"/><Relationship Id="rId18" Type="http://schemas.openxmlformats.org/officeDocument/2006/relationships/chart" Target="../charts/chart101.xml"/><Relationship Id="rId19" Type="http://schemas.openxmlformats.org/officeDocument/2006/relationships/chart" Target="../charts/chart10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420255</xdr:colOff>
      <xdr:row>4</xdr:row>
      <xdr:rowOff>577</xdr:rowOff>
    </xdr:from>
    <xdr:to>
      <xdr:col>15</xdr:col>
      <xdr:colOff>572655</xdr:colOff>
      <xdr:row>16</xdr:row>
      <xdr:rowOff>80818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435263</xdr:colOff>
      <xdr:row>19</xdr:row>
      <xdr:rowOff>127578</xdr:rowOff>
    </xdr:from>
    <xdr:to>
      <xdr:col>15</xdr:col>
      <xdr:colOff>524163</xdr:colOff>
      <xdr:row>30</xdr:row>
      <xdr:rowOff>23092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406400</xdr:colOff>
      <xdr:row>19</xdr:row>
      <xdr:rowOff>19050</xdr:rowOff>
    </xdr:from>
    <xdr:to>
      <xdr:col>23</xdr:col>
      <xdr:colOff>787400</xdr:colOff>
      <xdr:row>32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406400</xdr:colOff>
      <xdr:row>33</xdr:row>
      <xdr:rowOff>107950</xdr:rowOff>
    </xdr:from>
    <xdr:to>
      <xdr:col>15</xdr:col>
      <xdr:colOff>622300</xdr:colOff>
      <xdr:row>47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393700</xdr:colOff>
      <xdr:row>33</xdr:row>
      <xdr:rowOff>133350</xdr:rowOff>
    </xdr:from>
    <xdr:to>
      <xdr:col>23</xdr:col>
      <xdr:colOff>762000</xdr:colOff>
      <xdr:row>47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419100</xdr:colOff>
      <xdr:row>47</xdr:row>
      <xdr:rowOff>184150</xdr:rowOff>
    </xdr:from>
    <xdr:to>
      <xdr:col>15</xdr:col>
      <xdr:colOff>609600</xdr:colOff>
      <xdr:row>61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393700</xdr:colOff>
      <xdr:row>47</xdr:row>
      <xdr:rowOff>184150</xdr:rowOff>
    </xdr:from>
    <xdr:to>
      <xdr:col>23</xdr:col>
      <xdr:colOff>749300</xdr:colOff>
      <xdr:row>61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431800</xdr:colOff>
      <xdr:row>62</xdr:row>
      <xdr:rowOff>146050</xdr:rowOff>
    </xdr:from>
    <xdr:to>
      <xdr:col>15</xdr:col>
      <xdr:colOff>622300</xdr:colOff>
      <xdr:row>77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381000</xdr:colOff>
      <xdr:row>62</xdr:row>
      <xdr:rowOff>184150</xdr:rowOff>
    </xdr:from>
    <xdr:to>
      <xdr:col>23</xdr:col>
      <xdr:colOff>787400</xdr:colOff>
      <xdr:row>77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406400</xdr:colOff>
      <xdr:row>78</xdr:row>
      <xdr:rowOff>82550</xdr:rowOff>
    </xdr:from>
    <xdr:to>
      <xdr:col>15</xdr:col>
      <xdr:colOff>508000</xdr:colOff>
      <xdr:row>93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393700</xdr:colOff>
      <xdr:row>78</xdr:row>
      <xdr:rowOff>171450</xdr:rowOff>
    </xdr:from>
    <xdr:to>
      <xdr:col>23</xdr:col>
      <xdr:colOff>774700</xdr:colOff>
      <xdr:row>93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406400</xdr:colOff>
      <xdr:row>94</xdr:row>
      <xdr:rowOff>158750</xdr:rowOff>
    </xdr:from>
    <xdr:to>
      <xdr:col>15</xdr:col>
      <xdr:colOff>457200</xdr:colOff>
      <xdr:row>108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406400</xdr:colOff>
      <xdr:row>94</xdr:row>
      <xdr:rowOff>69850</xdr:rowOff>
    </xdr:from>
    <xdr:to>
      <xdr:col>23</xdr:col>
      <xdr:colOff>787400</xdr:colOff>
      <xdr:row>108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381000</xdr:colOff>
      <xdr:row>109</xdr:row>
      <xdr:rowOff>69850</xdr:rowOff>
    </xdr:from>
    <xdr:to>
      <xdr:col>15</xdr:col>
      <xdr:colOff>431800</xdr:colOff>
      <xdr:row>124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368300</xdr:colOff>
      <xdr:row>109</xdr:row>
      <xdr:rowOff>6350</xdr:rowOff>
    </xdr:from>
    <xdr:to>
      <xdr:col>23</xdr:col>
      <xdr:colOff>787400</xdr:colOff>
      <xdr:row>124</xdr:row>
      <xdr:rowOff>38100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406400</xdr:colOff>
      <xdr:row>126</xdr:row>
      <xdr:rowOff>107950</xdr:rowOff>
    </xdr:from>
    <xdr:to>
      <xdr:col>15</xdr:col>
      <xdr:colOff>431800</xdr:colOff>
      <xdr:row>140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419100</xdr:colOff>
      <xdr:row>126</xdr:row>
      <xdr:rowOff>82550</xdr:rowOff>
    </xdr:from>
    <xdr:to>
      <xdr:col>23</xdr:col>
      <xdr:colOff>685800</xdr:colOff>
      <xdr:row>140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482600</xdr:colOff>
      <xdr:row>4</xdr:row>
      <xdr:rowOff>127489</xdr:rowOff>
    </xdr:from>
    <xdr:to>
      <xdr:col>42</xdr:col>
      <xdr:colOff>558800</xdr:colOff>
      <xdr:row>18</xdr:row>
      <xdr:rowOff>133839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266700</xdr:colOff>
      <xdr:row>4</xdr:row>
      <xdr:rowOff>107950</xdr:rowOff>
    </xdr:from>
    <xdr:to>
      <xdr:col>49</xdr:col>
      <xdr:colOff>774700</xdr:colOff>
      <xdr:row>18</xdr:row>
      <xdr:rowOff>190500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482600</xdr:colOff>
      <xdr:row>19</xdr:row>
      <xdr:rowOff>44450</xdr:rowOff>
    </xdr:from>
    <xdr:to>
      <xdr:col>42</xdr:col>
      <xdr:colOff>520700</xdr:colOff>
      <xdr:row>33</xdr:row>
      <xdr:rowOff>127000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279400</xdr:colOff>
      <xdr:row>19</xdr:row>
      <xdr:rowOff>107950</xdr:rowOff>
    </xdr:from>
    <xdr:to>
      <xdr:col>49</xdr:col>
      <xdr:colOff>736600</xdr:colOff>
      <xdr:row>33</xdr:row>
      <xdr:rowOff>152400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35</xdr:col>
      <xdr:colOff>419100</xdr:colOff>
      <xdr:row>33</xdr:row>
      <xdr:rowOff>158750</xdr:rowOff>
    </xdr:from>
    <xdr:to>
      <xdr:col>42</xdr:col>
      <xdr:colOff>520700</xdr:colOff>
      <xdr:row>47</xdr:row>
      <xdr:rowOff>57150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43</xdr:col>
      <xdr:colOff>292100</xdr:colOff>
      <xdr:row>34</xdr:row>
      <xdr:rowOff>31750</xdr:rowOff>
    </xdr:from>
    <xdr:to>
      <xdr:col>49</xdr:col>
      <xdr:colOff>673100</xdr:colOff>
      <xdr:row>47</xdr:row>
      <xdr:rowOff>133350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35</xdr:col>
      <xdr:colOff>368300</xdr:colOff>
      <xdr:row>47</xdr:row>
      <xdr:rowOff>196850</xdr:rowOff>
    </xdr:from>
    <xdr:to>
      <xdr:col>42</xdr:col>
      <xdr:colOff>457200</xdr:colOff>
      <xdr:row>61</xdr:row>
      <xdr:rowOff>177800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279400</xdr:colOff>
      <xdr:row>48</xdr:row>
      <xdr:rowOff>57150</xdr:rowOff>
    </xdr:from>
    <xdr:to>
      <xdr:col>49</xdr:col>
      <xdr:colOff>571500</xdr:colOff>
      <xdr:row>62</xdr:row>
      <xdr:rowOff>38100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35</xdr:col>
      <xdr:colOff>381000</xdr:colOff>
      <xdr:row>62</xdr:row>
      <xdr:rowOff>171450</xdr:rowOff>
    </xdr:from>
    <xdr:to>
      <xdr:col>42</xdr:col>
      <xdr:colOff>393700</xdr:colOff>
      <xdr:row>76</xdr:row>
      <xdr:rowOff>127000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43</xdr:col>
      <xdr:colOff>166077</xdr:colOff>
      <xdr:row>63</xdr:row>
      <xdr:rowOff>19050</xdr:rowOff>
    </xdr:from>
    <xdr:to>
      <xdr:col>49</xdr:col>
      <xdr:colOff>520700</xdr:colOff>
      <xdr:row>77</xdr:row>
      <xdr:rowOff>25400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35</xdr:col>
      <xdr:colOff>393700</xdr:colOff>
      <xdr:row>77</xdr:row>
      <xdr:rowOff>171450</xdr:rowOff>
    </xdr:from>
    <xdr:to>
      <xdr:col>42</xdr:col>
      <xdr:colOff>393700</xdr:colOff>
      <xdr:row>91</xdr:row>
      <xdr:rowOff>69850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43</xdr:col>
      <xdr:colOff>304800</xdr:colOff>
      <xdr:row>77</xdr:row>
      <xdr:rowOff>107950</xdr:rowOff>
    </xdr:from>
    <xdr:to>
      <xdr:col>49</xdr:col>
      <xdr:colOff>444500</xdr:colOff>
      <xdr:row>91</xdr:row>
      <xdr:rowOff>114300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35</xdr:col>
      <xdr:colOff>381000</xdr:colOff>
      <xdr:row>93</xdr:row>
      <xdr:rowOff>69850</xdr:rowOff>
    </xdr:from>
    <xdr:to>
      <xdr:col>42</xdr:col>
      <xdr:colOff>330200</xdr:colOff>
      <xdr:row>107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43</xdr:col>
      <xdr:colOff>317500</xdr:colOff>
      <xdr:row>93</xdr:row>
      <xdr:rowOff>31750</xdr:rowOff>
    </xdr:from>
    <xdr:to>
      <xdr:col>49</xdr:col>
      <xdr:colOff>431800</xdr:colOff>
      <xdr:row>107</xdr:row>
      <xdr:rowOff>50800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35</xdr:col>
      <xdr:colOff>393700</xdr:colOff>
      <xdr:row>108</xdr:row>
      <xdr:rowOff>158750</xdr:rowOff>
    </xdr:from>
    <xdr:to>
      <xdr:col>42</xdr:col>
      <xdr:colOff>241300</xdr:colOff>
      <xdr:row>123</xdr:row>
      <xdr:rowOff>76200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43</xdr:col>
      <xdr:colOff>279400</xdr:colOff>
      <xdr:row>109</xdr:row>
      <xdr:rowOff>6350</xdr:rowOff>
    </xdr:from>
    <xdr:to>
      <xdr:col>49</xdr:col>
      <xdr:colOff>393700</xdr:colOff>
      <xdr:row>123</xdr:row>
      <xdr:rowOff>88900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35</xdr:col>
      <xdr:colOff>406400</xdr:colOff>
      <xdr:row>127</xdr:row>
      <xdr:rowOff>6350</xdr:rowOff>
    </xdr:from>
    <xdr:to>
      <xdr:col>42</xdr:col>
      <xdr:colOff>139700</xdr:colOff>
      <xdr:row>141</xdr:row>
      <xdr:rowOff>25400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43</xdr:col>
      <xdr:colOff>228600</xdr:colOff>
      <xdr:row>126</xdr:row>
      <xdr:rowOff>146050</xdr:rowOff>
    </xdr:from>
    <xdr:to>
      <xdr:col>49</xdr:col>
      <xdr:colOff>317500</xdr:colOff>
      <xdr:row>141</xdr:row>
      <xdr:rowOff>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63</xdr:col>
      <xdr:colOff>762000</xdr:colOff>
      <xdr:row>5</xdr:row>
      <xdr:rowOff>120650</xdr:rowOff>
    </xdr:from>
    <xdr:to>
      <xdr:col>70</xdr:col>
      <xdr:colOff>635000</xdr:colOff>
      <xdr:row>23</xdr:row>
      <xdr:rowOff>190500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73</xdr:col>
      <xdr:colOff>368300</xdr:colOff>
      <xdr:row>5</xdr:row>
      <xdr:rowOff>171450</xdr:rowOff>
    </xdr:from>
    <xdr:to>
      <xdr:col>80</xdr:col>
      <xdr:colOff>177800</xdr:colOff>
      <xdr:row>23</xdr:row>
      <xdr:rowOff>139700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63</xdr:col>
      <xdr:colOff>711200</xdr:colOff>
      <xdr:row>25</xdr:row>
      <xdr:rowOff>171450</xdr:rowOff>
    </xdr:from>
    <xdr:to>
      <xdr:col>70</xdr:col>
      <xdr:colOff>600364</xdr:colOff>
      <xdr:row>40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73</xdr:col>
      <xdr:colOff>393700</xdr:colOff>
      <xdr:row>25</xdr:row>
      <xdr:rowOff>184150</xdr:rowOff>
    </xdr:from>
    <xdr:to>
      <xdr:col>80</xdr:col>
      <xdr:colOff>88900</xdr:colOff>
      <xdr:row>40</xdr:row>
      <xdr:rowOff>177800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63</xdr:col>
      <xdr:colOff>698500</xdr:colOff>
      <xdr:row>42</xdr:row>
      <xdr:rowOff>6350</xdr:rowOff>
    </xdr:from>
    <xdr:to>
      <xdr:col>70</xdr:col>
      <xdr:colOff>774700</xdr:colOff>
      <xdr:row>56</xdr:row>
      <xdr:rowOff>38100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304800</xdr:colOff>
      <xdr:row>41</xdr:row>
      <xdr:rowOff>184150</xdr:rowOff>
    </xdr:from>
    <xdr:to>
      <xdr:col>80</xdr:col>
      <xdr:colOff>50800</xdr:colOff>
      <xdr:row>56</xdr:row>
      <xdr:rowOff>50800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63</xdr:col>
      <xdr:colOff>698500</xdr:colOff>
      <xdr:row>57</xdr:row>
      <xdr:rowOff>133350</xdr:rowOff>
    </xdr:from>
    <xdr:to>
      <xdr:col>70</xdr:col>
      <xdr:colOff>711200</xdr:colOff>
      <xdr:row>72</xdr:row>
      <xdr:rowOff>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330200</xdr:colOff>
      <xdr:row>57</xdr:row>
      <xdr:rowOff>171450</xdr:rowOff>
    </xdr:from>
    <xdr:to>
      <xdr:col>79</xdr:col>
      <xdr:colOff>723900</xdr:colOff>
      <xdr:row>71</xdr:row>
      <xdr:rowOff>114300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63</xdr:col>
      <xdr:colOff>571500</xdr:colOff>
      <xdr:row>75</xdr:row>
      <xdr:rowOff>196850</xdr:rowOff>
    </xdr:from>
    <xdr:to>
      <xdr:col>70</xdr:col>
      <xdr:colOff>444500</xdr:colOff>
      <xdr:row>90</xdr:row>
      <xdr:rowOff>165100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73</xdr:col>
      <xdr:colOff>228600</xdr:colOff>
      <xdr:row>76</xdr:row>
      <xdr:rowOff>44450</xdr:rowOff>
    </xdr:from>
    <xdr:to>
      <xdr:col>79</xdr:col>
      <xdr:colOff>723900</xdr:colOff>
      <xdr:row>90</xdr:row>
      <xdr:rowOff>127000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63</xdr:col>
      <xdr:colOff>609600</xdr:colOff>
      <xdr:row>92</xdr:row>
      <xdr:rowOff>57150</xdr:rowOff>
    </xdr:from>
    <xdr:to>
      <xdr:col>70</xdr:col>
      <xdr:colOff>431800</xdr:colOff>
      <xdr:row>106</xdr:row>
      <xdr:rowOff>152400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73</xdr:col>
      <xdr:colOff>190500</xdr:colOff>
      <xdr:row>92</xdr:row>
      <xdr:rowOff>19050</xdr:rowOff>
    </xdr:from>
    <xdr:to>
      <xdr:col>79</xdr:col>
      <xdr:colOff>546100</xdr:colOff>
      <xdr:row>107</xdr:row>
      <xdr:rowOff>63500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63</xdr:col>
      <xdr:colOff>596900</xdr:colOff>
      <xdr:row>108</xdr:row>
      <xdr:rowOff>184150</xdr:rowOff>
    </xdr:from>
    <xdr:to>
      <xdr:col>70</xdr:col>
      <xdr:colOff>368300</xdr:colOff>
      <xdr:row>123</xdr:row>
      <xdr:rowOff>139700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241300</xdr:colOff>
      <xdr:row>109</xdr:row>
      <xdr:rowOff>133350</xdr:rowOff>
    </xdr:from>
    <xdr:to>
      <xdr:col>79</xdr:col>
      <xdr:colOff>444500</xdr:colOff>
      <xdr:row>123</xdr:row>
      <xdr:rowOff>88900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91</xdr:col>
      <xdr:colOff>495300</xdr:colOff>
      <xdr:row>5</xdr:row>
      <xdr:rowOff>158750</xdr:rowOff>
    </xdr:from>
    <xdr:to>
      <xdr:col>97</xdr:col>
      <xdr:colOff>736600</xdr:colOff>
      <xdr:row>21</xdr:row>
      <xdr:rowOff>177800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98</xdr:col>
      <xdr:colOff>368300</xdr:colOff>
      <xdr:row>5</xdr:row>
      <xdr:rowOff>107950</xdr:rowOff>
    </xdr:from>
    <xdr:to>
      <xdr:col>104</xdr:col>
      <xdr:colOff>698500</xdr:colOff>
      <xdr:row>21</xdr:row>
      <xdr:rowOff>177800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91</xdr:col>
      <xdr:colOff>482600</xdr:colOff>
      <xdr:row>26</xdr:row>
      <xdr:rowOff>44450</xdr:rowOff>
    </xdr:from>
    <xdr:to>
      <xdr:col>97</xdr:col>
      <xdr:colOff>723900</xdr:colOff>
      <xdr:row>40</xdr:row>
      <xdr:rowOff>190500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98</xdr:col>
      <xdr:colOff>381000</xdr:colOff>
      <xdr:row>26</xdr:row>
      <xdr:rowOff>44450</xdr:rowOff>
    </xdr:from>
    <xdr:to>
      <xdr:col>104</xdr:col>
      <xdr:colOff>622300</xdr:colOff>
      <xdr:row>40</xdr:row>
      <xdr:rowOff>152400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91</xdr:col>
      <xdr:colOff>431800</xdr:colOff>
      <xdr:row>45</xdr:row>
      <xdr:rowOff>31750</xdr:rowOff>
    </xdr:from>
    <xdr:to>
      <xdr:col>97</xdr:col>
      <xdr:colOff>647700</xdr:colOff>
      <xdr:row>59</xdr:row>
      <xdr:rowOff>139700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98</xdr:col>
      <xdr:colOff>342900</xdr:colOff>
      <xdr:row>45</xdr:row>
      <xdr:rowOff>6350</xdr:rowOff>
    </xdr:from>
    <xdr:to>
      <xdr:col>104</xdr:col>
      <xdr:colOff>584200</xdr:colOff>
      <xdr:row>59</xdr:row>
      <xdr:rowOff>101600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91</xdr:col>
      <xdr:colOff>381000</xdr:colOff>
      <xdr:row>61</xdr:row>
      <xdr:rowOff>120650</xdr:rowOff>
    </xdr:from>
    <xdr:to>
      <xdr:col>97</xdr:col>
      <xdr:colOff>609600</xdr:colOff>
      <xdr:row>75</xdr:row>
      <xdr:rowOff>177800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98</xdr:col>
      <xdr:colOff>279400</xdr:colOff>
      <xdr:row>61</xdr:row>
      <xdr:rowOff>146050</xdr:rowOff>
    </xdr:from>
    <xdr:to>
      <xdr:col>104</xdr:col>
      <xdr:colOff>431800</xdr:colOff>
      <xdr:row>75</xdr:row>
      <xdr:rowOff>152400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91</xdr:col>
      <xdr:colOff>355600</xdr:colOff>
      <xdr:row>77</xdr:row>
      <xdr:rowOff>95250</xdr:rowOff>
    </xdr:from>
    <xdr:to>
      <xdr:col>97</xdr:col>
      <xdr:colOff>533400</xdr:colOff>
      <xdr:row>92</xdr:row>
      <xdr:rowOff>12700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98</xdr:col>
      <xdr:colOff>254000</xdr:colOff>
      <xdr:row>77</xdr:row>
      <xdr:rowOff>57150</xdr:rowOff>
    </xdr:from>
    <xdr:to>
      <xdr:col>104</xdr:col>
      <xdr:colOff>304800</xdr:colOff>
      <xdr:row>91</xdr:row>
      <xdr:rowOff>152400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91</xdr:col>
      <xdr:colOff>304800</xdr:colOff>
      <xdr:row>92</xdr:row>
      <xdr:rowOff>196850</xdr:rowOff>
    </xdr:from>
    <xdr:to>
      <xdr:col>97</xdr:col>
      <xdr:colOff>482600</xdr:colOff>
      <xdr:row>106</xdr:row>
      <xdr:rowOff>127000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98</xdr:col>
      <xdr:colOff>266700</xdr:colOff>
      <xdr:row>93</xdr:row>
      <xdr:rowOff>44450</xdr:rowOff>
    </xdr:from>
    <xdr:to>
      <xdr:col>104</xdr:col>
      <xdr:colOff>279400</xdr:colOff>
      <xdr:row>107</xdr:row>
      <xdr:rowOff>63500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91</xdr:col>
      <xdr:colOff>254000</xdr:colOff>
      <xdr:row>107</xdr:row>
      <xdr:rowOff>146050</xdr:rowOff>
    </xdr:from>
    <xdr:to>
      <xdr:col>97</xdr:col>
      <xdr:colOff>279400</xdr:colOff>
      <xdr:row>121</xdr:row>
      <xdr:rowOff>165100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98</xdr:col>
      <xdr:colOff>241300</xdr:colOff>
      <xdr:row>108</xdr:row>
      <xdr:rowOff>107950</xdr:rowOff>
    </xdr:from>
    <xdr:to>
      <xdr:col>104</xdr:col>
      <xdr:colOff>228600</xdr:colOff>
      <xdr:row>122</xdr:row>
      <xdr:rowOff>152400</xdr:rowOff>
    </xdr:to>
    <xdr:graphicFrame macro="">
      <xdr:nvGraphicFramePr>
        <xdr:cNvPr id="6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118</xdr:col>
      <xdr:colOff>368300</xdr:colOff>
      <xdr:row>6</xdr:row>
      <xdr:rowOff>107950</xdr:rowOff>
    </xdr:from>
    <xdr:to>
      <xdr:col>124</xdr:col>
      <xdr:colOff>469900</xdr:colOff>
      <xdr:row>21</xdr:row>
      <xdr:rowOff>101600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127</xdr:col>
      <xdr:colOff>381000</xdr:colOff>
      <xdr:row>6</xdr:row>
      <xdr:rowOff>133350</xdr:rowOff>
    </xdr:from>
    <xdr:to>
      <xdr:col>134</xdr:col>
      <xdr:colOff>311727</xdr:colOff>
      <xdr:row>21</xdr:row>
      <xdr:rowOff>76200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118</xdr:col>
      <xdr:colOff>342900</xdr:colOff>
      <xdr:row>23</xdr:row>
      <xdr:rowOff>19050</xdr:rowOff>
    </xdr:from>
    <xdr:to>
      <xdr:col>124</xdr:col>
      <xdr:colOff>469900</xdr:colOff>
      <xdr:row>37</xdr:row>
      <xdr:rowOff>12700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127</xdr:col>
      <xdr:colOff>355600</xdr:colOff>
      <xdr:row>23</xdr:row>
      <xdr:rowOff>57150</xdr:rowOff>
    </xdr:from>
    <xdr:to>
      <xdr:col>134</xdr:col>
      <xdr:colOff>265545</xdr:colOff>
      <xdr:row>36</xdr:row>
      <xdr:rowOff>158750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118</xdr:col>
      <xdr:colOff>330200</xdr:colOff>
      <xdr:row>37</xdr:row>
      <xdr:rowOff>184150</xdr:rowOff>
    </xdr:from>
    <xdr:to>
      <xdr:col>124</xdr:col>
      <xdr:colOff>419100</xdr:colOff>
      <xdr:row>52</xdr:row>
      <xdr:rowOff>12700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127</xdr:col>
      <xdr:colOff>292100</xdr:colOff>
      <xdr:row>37</xdr:row>
      <xdr:rowOff>184150</xdr:rowOff>
    </xdr:from>
    <xdr:to>
      <xdr:col>134</xdr:col>
      <xdr:colOff>230909</xdr:colOff>
      <xdr:row>52</xdr:row>
      <xdr:rowOff>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118</xdr:col>
      <xdr:colOff>203200</xdr:colOff>
      <xdr:row>53</xdr:row>
      <xdr:rowOff>69850</xdr:rowOff>
    </xdr:from>
    <xdr:to>
      <xdr:col>124</xdr:col>
      <xdr:colOff>469900</xdr:colOff>
      <xdr:row>68</xdr:row>
      <xdr:rowOff>165100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127</xdr:col>
      <xdr:colOff>228599</xdr:colOff>
      <xdr:row>53</xdr:row>
      <xdr:rowOff>57150</xdr:rowOff>
    </xdr:from>
    <xdr:to>
      <xdr:col>134</xdr:col>
      <xdr:colOff>207817</xdr:colOff>
      <xdr:row>69</xdr:row>
      <xdr:rowOff>63500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118</xdr:col>
      <xdr:colOff>169717</xdr:colOff>
      <xdr:row>75</xdr:row>
      <xdr:rowOff>195695</xdr:rowOff>
    </xdr:from>
    <xdr:to>
      <xdr:col>124</xdr:col>
      <xdr:colOff>496454</xdr:colOff>
      <xdr:row>90</xdr:row>
      <xdr:rowOff>69273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127</xdr:col>
      <xdr:colOff>215900</xdr:colOff>
      <xdr:row>76</xdr:row>
      <xdr:rowOff>120650</xdr:rowOff>
    </xdr:from>
    <xdr:to>
      <xdr:col>134</xdr:col>
      <xdr:colOff>150091</xdr:colOff>
      <xdr:row>91</xdr:row>
      <xdr:rowOff>38100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146</xdr:col>
      <xdr:colOff>508000</xdr:colOff>
      <xdr:row>6</xdr:row>
      <xdr:rowOff>6350</xdr:rowOff>
    </xdr:from>
    <xdr:to>
      <xdr:col>152</xdr:col>
      <xdr:colOff>622300</xdr:colOff>
      <xdr:row>21</xdr:row>
      <xdr:rowOff>25400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153</xdr:col>
      <xdr:colOff>101600</xdr:colOff>
      <xdr:row>6</xdr:row>
      <xdr:rowOff>19050</xdr:rowOff>
    </xdr:from>
    <xdr:to>
      <xdr:col>159</xdr:col>
      <xdr:colOff>165100</xdr:colOff>
      <xdr:row>20</xdr:row>
      <xdr:rowOff>177800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146</xdr:col>
      <xdr:colOff>431800</xdr:colOff>
      <xdr:row>23</xdr:row>
      <xdr:rowOff>19050</xdr:rowOff>
    </xdr:from>
    <xdr:to>
      <xdr:col>152</xdr:col>
      <xdr:colOff>635000</xdr:colOff>
      <xdr:row>37</xdr:row>
      <xdr:rowOff>88900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153</xdr:col>
      <xdr:colOff>50800</xdr:colOff>
      <xdr:row>23</xdr:row>
      <xdr:rowOff>44450</xdr:rowOff>
    </xdr:from>
    <xdr:to>
      <xdr:col>159</xdr:col>
      <xdr:colOff>177800</xdr:colOff>
      <xdr:row>37</xdr:row>
      <xdr:rowOff>177800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146</xdr:col>
      <xdr:colOff>406400</xdr:colOff>
      <xdr:row>38</xdr:row>
      <xdr:rowOff>69850</xdr:rowOff>
    </xdr:from>
    <xdr:to>
      <xdr:col>152</xdr:col>
      <xdr:colOff>596900</xdr:colOff>
      <xdr:row>52</xdr:row>
      <xdr:rowOff>114300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153</xdr:col>
      <xdr:colOff>25400</xdr:colOff>
      <xdr:row>38</xdr:row>
      <xdr:rowOff>69850</xdr:rowOff>
    </xdr:from>
    <xdr:to>
      <xdr:col>159</xdr:col>
      <xdr:colOff>76200</xdr:colOff>
      <xdr:row>52</xdr:row>
      <xdr:rowOff>101600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146</xdr:col>
      <xdr:colOff>330200</xdr:colOff>
      <xdr:row>54</xdr:row>
      <xdr:rowOff>6350</xdr:rowOff>
    </xdr:from>
    <xdr:to>
      <xdr:col>152</xdr:col>
      <xdr:colOff>533400</xdr:colOff>
      <xdr:row>69</xdr:row>
      <xdr:rowOff>139700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153</xdr:col>
      <xdr:colOff>12700</xdr:colOff>
      <xdr:row>54</xdr:row>
      <xdr:rowOff>95250</xdr:rowOff>
    </xdr:from>
    <xdr:to>
      <xdr:col>159</xdr:col>
      <xdr:colOff>50800</xdr:colOff>
      <xdr:row>69</xdr:row>
      <xdr:rowOff>114300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146</xdr:col>
      <xdr:colOff>317500</xdr:colOff>
      <xdr:row>72</xdr:row>
      <xdr:rowOff>196850</xdr:rowOff>
    </xdr:from>
    <xdr:to>
      <xdr:col>152</xdr:col>
      <xdr:colOff>469900</xdr:colOff>
      <xdr:row>87</xdr:row>
      <xdr:rowOff>38100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153</xdr:col>
      <xdr:colOff>38100</xdr:colOff>
      <xdr:row>73</xdr:row>
      <xdr:rowOff>19050</xdr:rowOff>
    </xdr:from>
    <xdr:to>
      <xdr:col>159</xdr:col>
      <xdr:colOff>25400</xdr:colOff>
      <xdr:row>87</xdr:row>
      <xdr:rowOff>25400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1</xdr:row>
      <xdr:rowOff>19050</xdr:rowOff>
    </xdr:from>
    <xdr:ext cx="5568950" cy="5397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377950" y="222250"/>
              <a:ext cx="5568950" cy="53975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  </m:t>
                  </m:r>
                  <m:r>
                    <a:rPr lang="en-US" sz="1800" i="1">
                      <a:latin typeface="Cambria Math" charset="0"/>
                      <a:ea typeface="Cambria Math" charset="0"/>
                      <a:cs typeface="Cambria Math" charset="0"/>
                    </a:rPr>
                    <m:t>∆</m:t>
                  </m:r>
                  <m:r>
                    <a:rPr lang="en-US" sz="1800" i="1">
                      <a:latin typeface="Cambria Math" charset="0"/>
                      <a:ea typeface="Cambria Math" charset="0"/>
                      <a:cs typeface="Cambria Math" charset="0"/>
                    </a:rPr>
                    <m:t>𝜃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=</m:t>
                  </m:r>
                  <m:f>
                    <m:fPr>
                      <m:ctrlP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</m:ctrlPr>
                    </m:fPr>
                    <m:num>
                      <m: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nary>
                        <m:naryPr>
                          <m:limLoc m:val="undOvr"/>
                          <m:subHide m:val="on"/>
                          <m:supHide m:val="on"/>
                          <m:ctrlPr>
                            <a:rPr lang="mr-IN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𝐵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.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𝑑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ℓ</m:t>
                          </m:r>
                        </m:e>
                      </m:nary>
                    </m:num>
                    <m:den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𝐵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 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𝜌</m:t>
                      </m:r>
                    </m:den>
                  </m:f>
                </m:oMath>
              </a14:m>
              <a:r>
                <a:rPr lang="en-US" sz="180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mr-IN" sz="1800" i="1">
                          <a:latin typeface="Cambria Math" charset="0"/>
                        </a:rPr>
                      </m:ctrlPr>
                    </m:fPr>
                    <m:num>
                      <m:r>
                        <a:rPr lang="mr-IN" sz="180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𝑥</m:t>
                      </m:r>
                    </m:num>
                    <m:den>
                      <m:r>
                        <a:rPr lang="en-US" sz="1800" b="0" i="1">
                          <a:latin typeface="Cambria Math" charset="0"/>
                        </a:rPr>
                        <m:t> </m:t>
                      </m:r>
                      <m:r>
                        <a:rPr lang="mr-IN" sz="180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𝐿</m:t>
                      </m:r>
                    </m:den>
                  </m:f>
                </m:oMath>
              </a14:m>
              <a:r>
                <a:rPr lang="en-US" sz="1800"/>
                <a:t>    -------------------------------- (1)</a:t>
              </a: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377950" y="222250"/>
              <a:ext cx="5568950" cy="53975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  </a:t>
              </a:r>
              <a:r>
                <a:rPr lang="en-US" sz="1800" i="0">
                  <a:latin typeface="Cambria Math" charset="0"/>
                  <a:ea typeface="Cambria Math" charset="0"/>
                  <a:cs typeface="Cambria Math" charset="0"/>
                </a:rPr>
                <a:t>∆𝜃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=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(∆∫1▒〖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𝐵.𝑑ℓ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〗)/(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𝐵 𝜌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)</a:t>
              </a:r>
              <a:r>
                <a:rPr lang="en-US" sz="1800"/>
                <a:t> = </a:t>
              </a:r>
              <a:r>
                <a:rPr lang="mr-IN" sz="1800" i="0">
                  <a:latin typeface="Cambria Math" charset="0"/>
                  <a:ea typeface="Cambria Math" charset="0"/>
                  <a:cs typeface="Cambria Math" charset="0"/>
                </a:rPr>
                <a:t>∆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𝑥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/(</a:t>
              </a:r>
              <a:r>
                <a:rPr lang="en-US" sz="1800" b="0" i="0">
                  <a:latin typeface="Cambria Math" charset="0"/>
                </a:rPr>
                <a:t> </a:t>
              </a:r>
              <a:r>
                <a:rPr lang="mr-IN" sz="1800" i="0">
                  <a:latin typeface="Cambria Math" charset="0"/>
                  <a:ea typeface="Cambria Math" charset="0"/>
                  <a:cs typeface="Cambria Math" charset="0"/>
                </a:rPr>
                <a:t>∆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𝐿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)</a:t>
              </a:r>
              <a:r>
                <a:rPr lang="en-US" sz="1800"/>
                <a:t>    -------------------------------- (1)</a:t>
              </a:r>
            </a:p>
          </xdr:txBody>
        </xdr:sp>
      </mc:Fallback>
    </mc:AlternateContent>
    <xdr:clientData/>
  </xdr:oneCellAnchor>
  <xdr:oneCellAnchor>
    <xdr:from>
      <xdr:col>1</xdr:col>
      <xdr:colOff>565150</xdr:colOff>
      <xdr:row>4</xdr:row>
      <xdr:rowOff>57150</xdr:rowOff>
    </xdr:from>
    <xdr:ext cx="5543550" cy="4889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390650" y="869950"/>
              <a:ext cx="5543550" cy="48895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800" b="0" i="1">
                      <a:latin typeface="Cambria Math" charset="0"/>
                    </a:rPr>
                    <m:t> </m:t>
                  </m:r>
                  <m:r>
                    <a:rPr lang="en-US" sz="1800" b="0" i="1">
                      <a:latin typeface="Cambria Math" charset="0"/>
                    </a:rPr>
                    <m:t>𝑆𝑙𝑜𝑝𝑒</m:t>
                  </m:r>
                  <m:r>
                    <a:rPr lang="en-US" sz="1800" b="0" i="1">
                      <a:latin typeface="Cambria Math" charset="0"/>
                    </a:rPr>
                    <m:t>=</m:t>
                  </m:r>
                  <m:f>
                    <m:fPr>
                      <m:ctrlPr>
                        <a:rPr lang="mr-IN" sz="1800" b="0" i="1">
                          <a:latin typeface="Cambria Math" charset="0"/>
                        </a:rPr>
                      </m:ctrlPr>
                    </m:fPr>
                    <m:num>
                      <m: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𝑥</m:t>
                      </m:r>
                    </m:num>
                    <m:den>
                      <m: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nary>
                        <m:naryPr>
                          <m:limLoc m:val="undOvr"/>
                          <m:subHide m:val="on"/>
                          <m:supHide m:val="on"/>
                          <m:ctrlPr>
                            <a:rPr lang="mr-IN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𝐵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.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𝑑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ℓ</m:t>
                          </m:r>
                        </m:e>
                      </m:nary>
                    </m:den>
                  </m:f>
                </m:oMath>
              </a14:m>
              <a:r>
                <a:rPr lang="en-US" sz="1800"/>
                <a:t>            -----------------------------</a:t>
              </a:r>
              <a:r>
                <a:rPr lang="en-US" sz="1800" baseline="0"/>
                <a:t> (2)</a:t>
              </a:r>
              <a:endParaRPr lang="en-US" sz="18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390650" y="869950"/>
              <a:ext cx="5543550" cy="48895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800" b="0" i="0">
                  <a:latin typeface="Cambria Math" charset="0"/>
                </a:rPr>
                <a:t> 𝑆𝑙𝑜𝑝𝑒=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∆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𝑥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/(∆∫1▒〖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𝐵.𝑑ℓ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〗)</a:t>
              </a:r>
              <a:r>
                <a:rPr lang="en-US" sz="1800"/>
                <a:t>            -----------------------------</a:t>
              </a:r>
              <a:r>
                <a:rPr lang="en-US" sz="1800" baseline="0"/>
                <a:t> (2)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1</xdr:col>
      <xdr:colOff>590550</xdr:colOff>
      <xdr:row>7</xdr:row>
      <xdr:rowOff>44450</xdr:rowOff>
    </xdr:from>
    <xdr:ext cx="5530850" cy="46827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1416050" y="1466850"/>
              <a:ext cx="5530850" cy="46827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800" i="1">
                      <a:latin typeface="Cambria Math" charset="0"/>
                      <a:ea typeface="Cambria Math" charset="0"/>
                      <a:cs typeface="Cambria Math" charset="0"/>
                    </a:rPr>
                    <m:t>∆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𝐿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= </m:t>
                  </m:r>
                  <m:f>
                    <m:fPr>
                      <m:ctrlP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</m:ctrlPr>
                    </m:fPr>
                    <m:num>
                      <m: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 </m:t>
                      </m:r>
                      <m:r>
                        <a:rPr lang="en-US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𝑋</m:t>
                      </m:r>
                    </m:num>
                    <m:den>
                      <m:r>
                        <a:rPr lang="mr-IN" sz="1800" b="0" i="1">
                          <a:latin typeface="Cambria Math" charset="0"/>
                          <a:ea typeface="Cambria Math" charset="0"/>
                          <a:cs typeface="Cambria Math" charset="0"/>
                        </a:rPr>
                        <m:t>∆</m:t>
                      </m:r>
                      <m:nary>
                        <m:naryPr>
                          <m:limLoc m:val="undOvr"/>
                          <m:subHide m:val="on"/>
                          <m:supHide m:val="on"/>
                          <m:ctrlPr>
                            <a:rPr lang="mr-IN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𝐵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.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𝑑</m:t>
                          </m:r>
                          <m:r>
                            <a:rPr lang="en-US" sz="1800" b="0" i="1">
                              <a:latin typeface="Cambria Math" charset="0"/>
                              <a:ea typeface="Cambria Math" charset="0"/>
                              <a:cs typeface="Cambria Math" charset="0"/>
                            </a:rPr>
                            <m:t>ℓ </m:t>
                          </m:r>
                        </m:e>
                      </m:nary>
                    </m:den>
                  </m:f>
                </m:oMath>
              </a14:m>
              <a:r>
                <a:rPr lang="en-US" sz="1800"/>
                <a:t>  </a:t>
              </a:r>
              <a14:m>
                <m:oMath xmlns:m="http://schemas.openxmlformats.org/officeDocument/2006/math">
                  <m:r>
                    <a:rPr lang="en-US" sz="1800" b="0" i="1">
                      <a:latin typeface="Cambria Math" charset="0"/>
                    </a:rPr>
                    <m:t>𝐵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𝜌</m:t>
                  </m:r>
                </m:oMath>
              </a14:m>
              <a:r>
                <a:rPr lang="en-US" sz="1800"/>
                <a:t> = </a:t>
              </a:r>
              <a14:m>
                <m:oMath xmlns:m="http://schemas.openxmlformats.org/officeDocument/2006/math">
                  <m:r>
                    <a:rPr lang="en-US" sz="1800" b="0" i="1">
                      <a:latin typeface="Cambria Math" charset="0"/>
                    </a:rPr>
                    <m:t>𝑠𝑙𝑜𝑝𝑒</m:t>
                  </m:r>
                  <m:r>
                    <a:rPr lang="en-US" sz="1800" b="0" i="1">
                      <a:latin typeface="Cambria Math" charset="0"/>
                    </a:rPr>
                    <m:t> . </m:t>
                  </m:r>
                  <m:r>
                    <a:rPr lang="en-US" sz="1800" b="0" i="1">
                      <a:latin typeface="Cambria Math" charset="0"/>
                    </a:rPr>
                    <m:t>𝐵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𝜌</m:t>
                  </m:r>
                </m:oMath>
              </a14:m>
              <a:r>
                <a:rPr lang="en-US" sz="1800"/>
                <a:t> ------------------ (3)</a:t>
              </a: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1416050" y="1466850"/>
              <a:ext cx="5530850" cy="46827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n-US" sz="1800" i="0">
                  <a:latin typeface="Cambria Math" charset="0"/>
                  <a:ea typeface="Cambria Math" charset="0"/>
                  <a:cs typeface="Cambria Math" charset="0"/>
                </a:rPr>
                <a:t>∆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𝐿= 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 (∆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 𝑋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)/(∆∫1▒〖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𝐵.𝑑ℓ </a:t>
              </a:r>
              <a:r>
                <a:rPr lang="mr-IN" sz="1800" b="0" i="0">
                  <a:latin typeface="Cambria Math" charset="0"/>
                  <a:ea typeface="Cambria Math" charset="0"/>
                  <a:cs typeface="Cambria Math" charset="0"/>
                </a:rPr>
                <a:t>〗)</a:t>
              </a:r>
              <a:r>
                <a:rPr lang="en-US" sz="1800"/>
                <a:t>  </a:t>
              </a:r>
              <a:r>
                <a:rPr lang="en-US" sz="1800" b="0" i="0">
                  <a:latin typeface="Cambria Math" charset="0"/>
                </a:rPr>
                <a:t>𝐵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𝜌</a:t>
              </a:r>
              <a:r>
                <a:rPr lang="en-US" sz="1800"/>
                <a:t> = </a:t>
              </a:r>
              <a:r>
                <a:rPr lang="en-US" sz="1800" b="0" i="0">
                  <a:latin typeface="Cambria Math" charset="0"/>
                </a:rPr>
                <a:t>𝑠𝑙𝑜𝑝𝑒 . 𝐵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𝜌</a:t>
              </a:r>
              <a:r>
                <a:rPr lang="en-US" sz="1800"/>
                <a:t> ------------------ (3)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420255</xdr:colOff>
      <xdr:row>4</xdr:row>
      <xdr:rowOff>577</xdr:rowOff>
    </xdr:from>
    <xdr:to>
      <xdr:col>15</xdr:col>
      <xdr:colOff>572655</xdr:colOff>
      <xdr:row>16</xdr:row>
      <xdr:rowOff>80818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435263</xdr:colOff>
      <xdr:row>19</xdr:row>
      <xdr:rowOff>127578</xdr:rowOff>
    </xdr:from>
    <xdr:to>
      <xdr:col>15</xdr:col>
      <xdr:colOff>524163</xdr:colOff>
      <xdr:row>30</xdr:row>
      <xdr:rowOff>23092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83128</xdr:colOff>
      <xdr:row>18</xdr:row>
      <xdr:rowOff>203779</xdr:rowOff>
    </xdr:from>
    <xdr:to>
      <xdr:col>21</xdr:col>
      <xdr:colOff>464128</xdr:colOff>
      <xdr:row>30</xdr:row>
      <xdr:rowOff>184729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406400</xdr:colOff>
      <xdr:row>33</xdr:row>
      <xdr:rowOff>107950</xdr:rowOff>
    </xdr:from>
    <xdr:to>
      <xdr:col>15</xdr:col>
      <xdr:colOff>622300</xdr:colOff>
      <xdr:row>47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105064</xdr:colOff>
      <xdr:row>33</xdr:row>
      <xdr:rowOff>40986</xdr:rowOff>
    </xdr:from>
    <xdr:to>
      <xdr:col>21</xdr:col>
      <xdr:colOff>473364</xdr:colOff>
      <xdr:row>46</xdr:row>
      <xdr:rowOff>178955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482600</xdr:colOff>
      <xdr:row>4</xdr:row>
      <xdr:rowOff>127489</xdr:rowOff>
    </xdr:from>
    <xdr:to>
      <xdr:col>42</xdr:col>
      <xdr:colOff>558800</xdr:colOff>
      <xdr:row>18</xdr:row>
      <xdr:rowOff>133839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266700</xdr:colOff>
      <xdr:row>4</xdr:row>
      <xdr:rowOff>107950</xdr:rowOff>
    </xdr:from>
    <xdr:to>
      <xdr:col>49</xdr:col>
      <xdr:colOff>774700</xdr:colOff>
      <xdr:row>18</xdr:row>
      <xdr:rowOff>190500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482600</xdr:colOff>
      <xdr:row>19</xdr:row>
      <xdr:rowOff>44450</xdr:rowOff>
    </xdr:from>
    <xdr:to>
      <xdr:col>42</xdr:col>
      <xdr:colOff>520700</xdr:colOff>
      <xdr:row>33</xdr:row>
      <xdr:rowOff>127000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279400</xdr:colOff>
      <xdr:row>19</xdr:row>
      <xdr:rowOff>107950</xdr:rowOff>
    </xdr:from>
    <xdr:to>
      <xdr:col>49</xdr:col>
      <xdr:colOff>736600</xdr:colOff>
      <xdr:row>33</xdr:row>
      <xdr:rowOff>152400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419100</xdr:colOff>
      <xdr:row>33</xdr:row>
      <xdr:rowOff>158750</xdr:rowOff>
    </xdr:from>
    <xdr:to>
      <xdr:col>42</xdr:col>
      <xdr:colOff>520700</xdr:colOff>
      <xdr:row>47</xdr:row>
      <xdr:rowOff>57150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292100</xdr:colOff>
      <xdr:row>34</xdr:row>
      <xdr:rowOff>31750</xdr:rowOff>
    </xdr:from>
    <xdr:to>
      <xdr:col>49</xdr:col>
      <xdr:colOff>673100</xdr:colOff>
      <xdr:row>47</xdr:row>
      <xdr:rowOff>133350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63</xdr:col>
      <xdr:colOff>762000</xdr:colOff>
      <xdr:row>5</xdr:row>
      <xdr:rowOff>120650</xdr:rowOff>
    </xdr:from>
    <xdr:to>
      <xdr:col>70</xdr:col>
      <xdr:colOff>635000</xdr:colOff>
      <xdr:row>23</xdr:row>
      <xdr:rowOff>190500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368300</xdr:colOff>
      <xdr:row>5</xdr:row>
      <xdr:rowOff>171450</xdr:rowOff>
    </xdr:from>
    <xdr:to>
      <xdr:col>80</xdr:col>
      <xdr:colOff>177800</xdr:colOff>
      <xdr:row>23</xdr:row>
      <xdr:rowOff>139700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63</xdr:col>
      <xdr:colOff>711200</xdr:colOff>
      <xdr:row>25</xdr:row>
      <xdr:rowOff>171450</xdr:rowOff>
    </xdr:from>
    <xdr:to>
      <xdr:col>70</xdr:col>
      <xdr:colOff>600364</xdr:colOff>
      <xdr:row>40</xdr:row>
      <xdr:rowOff>190500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73</xdr:col>
      <xdr:colOff>393700</xdr:colOff>
      <xdr:row>25</xdr:row>
      <xdr:rowOff>184150</xdr:rowOff>
    </xdr:from>
    <xdr:to>
      <xdr:col>80</xdr:col>
      <xdr:colOff>88900</xdr:colOff>
      <xdr:row>40</xdr:row>
      <xdr:rowOff>177800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63</xdr:col>
      <xdr:colOff>698500</xdr:colOff>
      <xdr:row>42</xdr:row>
      <xdr:rowOff>6350</xdr:rowOff>
    </xdr:from>
    <xdr:to>
      <xdr:col>70</xdr:col>
      <xdr:colOff>774700</xdr:colOff>
      <xdr:row>56</xdr:row>
      <xdr:rowOff>38100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73</xdr:col>
      <xdr:colOff>304800</xdr:colOff>
      <xdr:row>41</xdr:row>
      <xdr:rowOff>184150</xdr:rowOff>
    </xdr:from>
    <xdr:to>
      <xdr:col>80</xdr:col>
      <xdr:colOff>50800</xdr:colOff>
      <xdr:row>56</xdr:row>
      <xdr:rowOff>50800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91</xdr:col>
      <xdr:colOff>495300</xdr:colOff>
      <xdr:row>5</xdr:row>
      <xdr:rowOff>158750</xdr:rowOff>
    </xdr:from>
    <xdr:to>
      <xdr:col>97</xdr:col>
      <xdr:colOff>736600</xdr:colOff>
      <xdr:row>21</xdr:row>
      <xdr:rowOff>177800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98</xdr:col>
      <xdr:colOff>368300</xdr:colOff>
      <xdr:row>5</xdr:row>
      <xdr:rowOff>107950</xdr:rowOff>
    </xdr:from>
    <xdr:to>
      <xdr:col>104</xdr:col>
      <xdr:colOff>698500</xdr:colOff>
      <xdr:row>21</xdr:row>
      <xdr:rowOff>177800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482600</xdr:colOff>
      <xdr:row>26</xdr:row>
      <xdr:rowOff>44450</xdr:rowOff>
    </xdr:from>
    <xdr:to>
      <xdr:col>97</xdr:col>
      <xdr:colOff>723900</xdr:colOff>
      <xdr:row>40</xdr:row>
      <xdr:rowOff>190500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98</xdr:col>
      <xdr:colOff>381000</xdr:colOff>
      <xdr:row>26</xdr:row>
      <xdr:rowOff>44450</xdr:rowOff>
    </xdr:from>
    <xdr:to>
      <xdr:col>104</xdr:col>
      <xdr:colOff>622300</xdr:colOff>
      <xdr:row>40</xdr:row>
      <xdr:rowOff>152400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91</xdr:col>
      <xdr:colOff>431800</xdr:colOff>
      <xdr:row>45</xdr:row>
      <xdr:rowOff>31750</xdr:rowOff>
    </xdr:from>
    <xdr:to>
      <xdr:col>97</xdr:col>
      <xdr:colOff>647700</xdr:colOff>
      <xdr:row>59</xdr:row>
      <xdr:rowOff>139700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98</xdr:col>
      <xdr:colOff>342900</xdr:colOff>
      <xdr:row>45</xdr:row>
      <xdr:rowOff>6350</xdr:rowOff>
    </xdr:from>
    <xdr:to>
      <xdr:col>104</xdr:col>
      <xdr:colOff>584200</xdr:colOff>
      <xdr:row>59</xdr:row>
      <xdr:rowOff>101600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118</xdr:col>
      <xdr:colOff>368300</xdr:colOff>
      <xdr:row>6</xdr:row>
      <xdr:rowOff>107950</xdr:rowOff>
    </xdr:from>
    <xdr:to>
      <xdr:col>124</xdr:col>
      <xdr:colOff>469900</xdr:colOff>
      <xdr:row>21</xdr:row>
      <xdr:rowOff>101600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127</xdr:col>
      <xdr:colOff>381000</xdr:colOff>
      <xdr:row>6</xdr:row>
      <xdr:rowOff>133350</xdr:rowOff>
    </xdr:from>
    <xdr:to>
      <xdr:col>134</xdr:col>
      <xdr:colOff>311727</xdr:colOff>
      <xdr:row>21</xdr:row>
      <xdr:rowOff>76200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118</xdr:col>
      <xdr:colOff>342900</xdr:colOff>
      <xdr:row>23</xdr:row>
      <xdr:rowOff>19050</xdr:rowOff>
    </xdr:from>
    <xdr:to>
      <xdr:col>124</xdr:col>
      <xdr:colOff>469900</xdr:colOff>
      <xdr:row>37</xdr:row>
      <xdr:rowOff>12700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127</xdr:col>
      <xdr:colOff>355600</xdr:colOff>
      <xdr:row>23</xdr:row>
      <xdr:rowOff>57150</xdr:rowOff>
    </xdr:from>
    <xdr:to>
      <xdr:col>134</xdr:col>
      <xdr:colOff>265545</xdr:colOff>
      <xdr:row>36</xdr:row>
      <xdr:rowOff>158750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118</xdr:col>
      <xdr:colOff>330200</xdr:colOff>
      <xdr:row>37</xdr:row>
      <xdr:rowOff>184150</xdr:rowOff>
    </xdr:from>
    <xdr:to>
      <xdr:col>124</xdr:col>
      <xdr:colOff>419100</xdr:colOff>
      <xdr:row>52</xdr:row>
      <xdr:rowOff>12700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127</xdr:col>
      <xdr:colOff>292100</xdr:colOff>
      <xdr:row>37</xdr:row>
      <xdr:rowOff>184150</xdr:rowOff>
    </xdr:from>
    <xdr:to>
      <xdr:col>134</xdr:col>
      <xdr:colOff>230909</xdr:colOff>
      <xdr:row>52</xdr:row>
      <xdr:rowOff>0</xdr:rowOff>
    </xdr:to>
    <xdr:graphicFrame macro="">
      <xdr:nvGraphicFramePr>
        <xdr:cNvPr id="72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146</xdr:col>
      <xdr:colOff>508000</xdr:colOff>
      <xdr:row>6</xdr:row>
      <xdr:rowOff>6350</xdr:rowOff>
    </xdr:from>
    <xdr:to>
      <xdr:col>152</xdr:col>
      <xdr:colOff>622300</xdr:colOff>
      <xdr:row>21</xdr:row>
      <xdr:rowOff>25400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153</xdr:col>
      <xdr:colOff>101600</xdr:colOff>
      <xdr:row>6</xdr:row>
      <xdr:rowOff>19050</xdr:rowOff>
    </xdr:from>
    <xdr:to>
      <xdr:col>159</xdr:col>
      <xdr:colOff>165100</xdr:colOff>
      <xdr:row>20</xdr:row>
      <xdr:rowOff>177800</xdr:rowOff>
    </xdr:to>
    <xdr:graphicFrame macro="">
      <xdr:nvGraphicFramePr>
        <xdr:cNvPr id="78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146</xdr:col>
      <xdr:colOff>431800</xdr:colOff>
      <xdr:row>23</xdr:row>
      <xdr:rowOff>19050</xdr:rowOff>
    </xdr:from>
    <xdr:to>
      <xdr:col>152</xdr:col>
      <xdr:colOff>635000</xdr:colOff>
      <xdr:row>37</xdr:row>
      <xdr:rowOff>88900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153</xdr:col>
      <xdr:colOff>50800</xdr:colOff>
      <xdr:row>23</xdr:row>
      <xdr:rowOff>44450</xdr:rowOff>
    </xdr:from>
    <xdr:to>
      <xdr:col>159</xdr:col>
      <xdr:colOff>177800</xdr:colOff>
      <xdr:row>37</xdr:row>
      <xdr:rowOff>177800</xdr:rowOff>
    </xdr:to>
    <xdr:graphicFrame macro="">
      <xdr:nvGraphicFramePr>
        <xdr:cNvPr id="80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146</xdr:col>
      <xdr:colOff>406400</xdr:colOff>
      <xdr:row>38</xdr:row>
      <xdr:rowOff>69850</xdr:rowOff>
    </xdr:from>
    <xdr:to>
      <xdr:col>152</xdr:col>
      <xdr:colOff>596900</xdr:colOff>
      <xdr:row>52</xdr:row>
      <xdr:rowOff>114300</xdr:rowOff>
    </xdr:to>
    <xdr:graphicFrame macro="">
      <xdr:nvGraphicFramePr>
        <xdr:cNvPr id="81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153</xdr:col>
      <xdr:colOff>25400</xdr:colOff>
      <xdr:row>38</xdr:row>
      <xdr:rowOff>69850</xdr:rowOff>
    </xdr:from>
    <xdr:to>
      <xdr:col>159</xdr:col>
      <xdr:colOff>76200</xdr:colOff>
      <xdr:row>52</xdr:row>
      <xdr:rowOff>101600</xdr:rowOff>
    </xdr:to>
    <xdr:graphicFrame macro="">
      <xdr:nvGraphicFramePr>
        <xdr:cNvPr id="82" name="Chart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16</xdr:col>
      <xdr:colOff>51953</xdr:colOff>
      <xdr:row>4</xdr:row>
      <xdr:rowOff>42718</xdr:rowOff>
    </xdr:from>
    <xdr:to>
      <xdr:col>21</xdr:col>
      <xdr:colOff>496453</xdr:colOff>
      <xdr:row>16</xdr:row>
      <xdr:rowOff>173181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09"/>
  <sheetViews>
    <sheetView topLeftCell="BU12" zoomScale="110" zoomScaleNormal="110" workbookViewId="0">
      <selection activeCell="D31" sqref="D31"/>
    </sheetView>
  </sheetViews>
  <sheetFormatPr baseColWidth="10" defaultRowHeight="16" x14ac:dyDescent="0.2"/>
  <cols>
    <col min="6" max="24" width="13.5" customWidth="1"/>
    <col min="58" max="58" width="13.1640625" customWidth="1"/>
    <col min="64" max="73" width="10.83203125" style="15"/>
    <col min="113" max="113" width="12.6640625" bestFit="1" customWidth="1"/>
  </cols>
  <sheetData>
    <row r="1" spans="1:162" x14ac:dyDescent="0.2">
      <c r="A1" s="15"/>
      <c r="B1" s="15"/>
      <c r="C1" s="15"/>
      <c r="D1" s="11" t="s">
        <v>31</v>
      </c>
      <c r="E1" s="11" t="s">
        <v>25</v>
      </c>
      <c r="F1" s="12">
        <v>0.12536297530000001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BD1" s="11" t="s">
        <v>24</v>
      </c>
      <c r="BE1" s="11" t="s">
        <v>25</v>
      </c>
      <c r="BF1" s="12">
        <v>1.8087879000000001E-2</v>
      </c>
      <c r="DG1" s="13" t="s">
        <v>31</v>
      </c>
      <c r="DH1" s="13" t="s">
        <v>25</v>
      </c>
      <c r="DI1" s="14">
        <v>0.123833055</v>
      </c>
    </row>
    <row r="2" spans="1:162" x14ac:dyDescent="0.2">
      <c r="A2" s="15"/>
      <c r="B2" s="15"/>
      <c r="C2" s="15"/>
      <c r="D2" s="11"/>
      <c r="E2" s="11" t="s">
        <v>26</v>
      </c>
      <c r="F2" s="12">
        <v>0.1216469597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BD2" s="11"/>
      <c r="BE2" s="11" t="s">
        <v>26</v>
      </c>
      <c r="BF2" s="12">
        <v>1.7054285999999998E-2</v>
      </c>
      <c r="DG2" s="13"/>
      <c r="DH2" s="13" t="s">
        <v>26</v>
      </c>
      <c r="DI2" s="14">
        <v>0.1205362426</v>
      </c>
    </row>
    <row r="4" spans="1:162" x14ac:dyDescent="0.2">
      <c r="F4" s="26" t="s">
        <v>4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BF4" s="26" t="s">
        <v>15</v>
      </c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I4" s="25" t="s">
        <v>23</v>
      </c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</row>
    <row r="5" spans="1:162" x14ac:dyDescent="0.2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AR5" s="15"/>
      <c r="AS5" s="15"/>
      <c r="AT5" s="15"/>
      <c r="AU5" s="15"/>
      <c r="AV5" s="15"/>
      <c r="AW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</row>
    <row r="6" spans="1:162" x14ac:dyDescent="0.2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Z6" s="24" t="s">
        <v>2</v>
      </c>
      <c r="AA6" s="24"/>
      <c r="AB6" s="24"/>
      <c r="AC6" s="24"/>
      <c r="AD6" s="24"/>
      <c r="AE6" s="24"/>
      <c r="AF6" s="24"/>
      <c r="AG6" s="24"/>
      <c r="AH6" s="24"/>
      <c r="AI6" s="24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BB6" s="24" t="s">
        <v>6</v>
      </c>
      <c r="BC6" s="24"/>
      <c r="BD6" s="24"/>
      <c r="BE6" s="24"/>
      <c r="BF6" s="24"/>
      <c r="BG6" s="24"/>
      <c r="BH6" s="24"/>
      <c r="BI6" s="24"/>
      <c r="BJ6" s="24"/>
      <c r="BK6" s="24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D6" s="24" t="s">
        <v>16</v>
      </c>
      <c r="CE6" s="24"/>
      <c r="CF6" s="24"/>
      <c r="CG6" s="24"/>
      <c r="CH6" s="24"/>
      <c r="CI6" s="24"/>
      <c r="CJ6" s="24"/>
      <c r="CK6" s="24"/>
      <c r="CL6" s="24"/>
      <c r="CM6" s="24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E6" s="24" t="s">
        <v>8</v>
      </c>
      <c r="DF6" s="24"/>
      <c r="DG6" s="24"/>
      <c r="DH6" s="24"/>
      <c r="DI6" s="24"/>
      <c r="DJ6" s="24"/>
      <c r="DK6" s="24"/>
      <c r="DL6" s="24"/>
      <c r="DM6" s="24"/>
      <c r="DN6" s="24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G6" s="24" t="s">
        <v>18</v>
      </c>
      <c r="EH6" s="24"/>
      <c r="EI6" s="24"/>
      <c r="EJ6" s="24"/>
      <c r="EK6" s="24"/>
      <c r="EL6" s="24"/>
      <c r="EM6" s="24"/>
      <c r="EN6" s="24"/>
      <c r="EO6" s="24"/>
      <c r="EP6" s="24"/>
    </row>
    <row r="7" spans="1:162" x14ac:dyDescent="0.2">
      <c r="A7" s="2" t="s">
        <v>36</v>
      </c>
      <c r="B7" s="3" t="s">
        <v>38</v>
      </c>
      <c r="C7" s="3" t="s">
        <v>34</v>
      </c>
      <c r="D7" s="3" t="s">
        <v>35</v>
      </c>
      <c r="E7" s="3" t="s">
        <v>11</v>
      </c>
      <c r="F7" s="3" t="s">
        <v>12</v>
      </c>
      <c r="G7" s="2" t="s">
        <v>27</v>
      </c>
      <c r="H7" s="2" t="s">
        <v>28</v>
      </c>
      <c r="I7" s="2" t="s">
        <v>29</v>
      </c>
      <c r="J7" s="2" t="s">
        <v>30</v>
      </c>
      <c r="K7" s="17"/>
      <c r="L7" s="17"/>
      <c r="M7" s="17"/>
      <c r="N7" s="17"/>
      <c r="O7" s="17"/>
      <c r="P7" s="17"/>
      <c r="Q7" s="21" t="s">
        <v>37</v>
      </c>
      <c r="R7" s="21" t="s">
        <v>29</v>
      </c>
      <c r="S7" s="17"/>
      <c r="T7" s="17"/>
      <c r="U7" s="17"/>
      <c r="V7" s="17"/>
      <c r="W7" s="17"/>
      <c r="X7" s="17"/>
      <c r="Z7" s="2" t="s">
        <v>36</v>
      </c>
      <c r="AA7" s="3" t="s">
        <v>39</v>
      </c>
      <c r="AB7" s="3" t="s">
        <v>34</v>
      </c>
      <c r="AC7" s="3" t="s">
        <v>35</v>
      </c>
      <c r="AD7" s="3" t="s">
        <v>11</v>
      </c>
      <c r="AE7" s="3" t="s">
        <v>12</v>
      </c>
      <c r="AF7" s="2" t="s">
        <v>27</v>
      </c>
      <c r="AG7" s="2" t="s">
        <v>28</v>
      </c>
      <c r="AH7" s="2" t="s">
        <v>29</v>
      </c>
      <c r="AI7" s="2" t="s">
        <v>30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BB7" s="2" t="s">
        <v>36</v>
      </c>
      <c r="BC7" s="3" t="s">
        <v>39</v>
      </c>
      <c r="BD7" s="3" t="s">
        <v>34</v>
      </c>
      <c r="BE7" s="3" t="s">
        <v>35</v>
      </c>
      <c r="BF7" s="3" t="s">
        <v>11</v>
      </c>
      <c r="BG7" s="3" t="s">
        <v>12</v>
      </c>
      <c r="BH7" s="3" t="s">
        <v>27</v>
      </c>
      <c r="BI7" s="3" t="s">
        <v>28</v>
      </c>
      <c r="BJ7" s="3" t="s">
        <v>29</v>
      </c>
      <c r="BK7" s="3" t="s">
        <v>30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D7" s="2" t="s">
        <v>36</v>
      </c>
      <c r="CE7" s="3" t="s">
        <v>39</v>
      </c>
      <c r="CF7" s="3" t="s">
        <v>34</v>
      </c>
      <c r="CG7" s="3" t="s">
        <v>35</v>
      </c>
      <c r="CH7" s="3" t="s">
        <v>11</v>
      </c>
      <c r="CI7" s="3" t="s">
        <v>12</v>
      </c>
      <c r="CJ7" s="3" t="s">
        <v>27</v>
      </c>
      <c r="CK7" s="3" t="s">
        <v>28</v>
      </c>
      <c r="CL7" s="3" t="s">
        <v>29</v>
      </c>
      <c r="CM7" s="3" t="s">
        <v>30</v>
      </c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B7" s="22" t="s">
        <v>37</v>
      </c>
      <c r="DC7" s="23" t="s">
        <v>29</v>
      </c>
      <c r="DE7" s="2" t="s">
        <v>36</v>
      </c>
      <c r="DF7" s="3" t="s">
        <v>39</v>
      </c>
      <c r="DG7" s="3" t="s">
        <v>34</v>
      </c>
      <c r="DH7" s="3" t="s">
        <v>35</v>
      </c>
      <c r="DI7" s="3" t="s">
        <v>11</v>
      </c>
      <c r="DJ7" s="3" t="s">
        <v>12</v>
      </c>
      <c r="DK7" s="3" t="s">
        <v>27</v>
      </c>
      <c r="DL7" s="3" t="s">
        <v>28</v>
      </c>
      <c r="DM7" s="3" t="s">
        <v>29</v>
      </c>
      <c r="DN7" s="3" t="s">
        <v>30</v>
      </c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G7" s="2" t="s">
        <v>36</v>
      </c>
      <c r="EH7" s="3" t="s">
        <v>39</v>
      </c>
      <c r="EI7" s="3" t="s">
        <v>34</v>
      </c>
      <c r="EJ7" s="3" t="s">
        <v>35</v>
      </c>
      <c r="EK7" s="3" t="s">
        <v>11</v>
      </c>
      <c r="EL7" s="3" t="s">
        <v>12</v>
      </c>
      <c r="EM7" s="3" t="s">
        <v>27</v>
      </c>
      <c r="EN7" s="3" t="s">
        <v>28</v>
      </c>
      <c r="EO7" s="3" t="s">
        <v>29</v>
      </c>
      <c r="EP7" s="3" t="s">
        <v>30</v>
      </c>
    </row>
    <row r="8" spans="1:162" x14ac:dyDescent="0.2">
      <c r="A8" s="1">
        <v>16</v>
      </c>
      <c r="B8" s="1"/>
      <c r="C8" s="1">
        <f>A8/(10000*2)</f>
        <v>8.0000000000000004E-4</v>
      </c>
      <c r="D8" s="1"/>
      <c r="E8" s="1">
        <v>150</v>
      </c>
      <c r="F8" s="1">
        <v>181</v>
      </c>
      <c r="G8" s="1">
        <f>E8*F1</f>
        <v>18.804446295000002</v>
      </c>
      <c r="H8" s="1">
        <f>F8*F2</f>
        <v>22.018099705699999</v>
      </c>
      <c r="I8" s="1"/>
      <c r="J8" s="1"/>
      <c r="K8" s="18"/>
      <c r="L8" s="18"/>
      <c r="M8" s="18"/>
      <c r="N8" s="18"/>
      <c r="O8" s="18"/>
      <c r="P8" s="18"/>
      <c r="Q8" s="18">
        <v>1E-3</v>
      </c>
      <c r="R8" s="15">
        <f>-5039.6*Q8+2.9648</f>
        <v>-2.0748000000000002</v>
      </c>
      <c r="S8" s="18"/>
      <c r="T8" s="18"/>
      <c r="U8" s="18"/>
      <c r="V8" s="18"/>
      <c r="W8" s="18"/>
      <c r="X8" s="18"/>
      <c r="Z8" s="1">
        <v>23</v>
      </c>
      <c r="AA8" s="1"/>
      <c r="AB8" s="1">
        <f>Z8/(10000*2)</f>
        <v>1.15E-3</v>
      </c>
      <c r="AC8" s="1"/>
      <c r="AD8" s="1">
        <v>150</v>
      </c>
      <c r="AE8" s="1">
        <v>181</v>
      </c>
      <c r="AF8" s="10">
        <f>AD8*$F$1</f>
        <v>18.804446295000002</v>
      </c>
      <c r="AG8" s="10">
        <f>AE8*$F$2</f>
        <v>22.018099705699999</v>
      </c>
      <c r="AH8" s="10"/>
      <c r="AI8" s="10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Y8" s="22" t="s">
        <v>37</v>
      </c>
      <c r="AZ8" s="23" t="s">
        <v>29</v>
      </c>
      <c r="BB8">
        <v>-85</v>
      </c>
      <c r="BD8">
        <f>BB8/(10000*2)</f>
        <v>-4.2500000000000003E-3</v>
      </c>
      <c r="BF8">
        <v>549</v>
      </c>
      <c r="BG8">
        <v>291</v>
      </c>
      <c r="BH8">
        <f>BF8*$BF$1</f>
        <v>9.9302455710000004</v>
      </c>
      <c r="BI8">
        <f>BG8*$BF$2</f>
        <v>4.9627972259999993</v>
      </c>
      <c r="BV8" s="15"/>
      <c r="BW8" s="15"/>
      <c r="BX8" s="15"/>
      <c r="BY8" s="15"/>
      <c r="BZ8" s="15"/>
      <c r="CA8" s="15"/>
      <c r="CB8" s="15"/>
      <c r="CD8">
        <v>-16</v>
      </c>
      <c r="CF8">
        <f>CD8/(10000*2)</f>
        <v>-8.0000000000000004E-4</v>
      </c>
      <c r="CH8">
        <v>321</v>
      </c>
      <c r="CI8">
        <v>352</v>
      </c>
      <c r="CJ8">
        <f>CH8*$BF$1</f>
        <v>5.8062091590000007</v>
      </c>
      <c r="CK8">
        <f>CI8*$BF$2</f>
        <v>6.0031086719999998</v>
      </c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B8">
        <v>1.4E-3</v>
      </c>
      <c r="DC8">
        <f>-1453*DB8+0.1239</f>
        <v>-1.9102999999999999</v>
      </c>
      <c r="DE8">
        <v>-255</v>
      </c>
      <c r="DG8">
        <f>DE8/(10000*2)</f>
        <v>-1.2749999999999999E-2</v>
      </c>
      <c r="DI8">
        <v>397</v>
      </c>
      <c r="DJ8">
        <v>259</v>
      </c>
      <c r="DK8">
        <f>DI8*$DI$1</f>
        <v>49.161722834999999</v>
      </c>
      <c r="DL8">
        <f>DJ8*$DI$2</f>
        <v>31.218886833399999</v>
      </c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G8">
        <v>-200</v>
      </c>
      <c r="EI8">
        <f>EG8/(10000*2)</f>
        <v>-0.01</v>
      </c>
      <c r="EK8">
        <v>305</v>
      </c>
      <c r="EL8">
        <v>384</v>
      </c>
      <c r="EM8">
        <f t="shared" ref="EM8:EM13" si="0">EK8*$DI$1</f>
        <v>37.769081774999997</v>
      </c>
      <c r="EN8">
        <f t="shared" ref="EN8:EN13" si="1">EL8*$DI$2</f>
        <v>46.285917158399997</v>
      </c>
      <c r="FE8" s="22" t="s">
        <v>37</v>
      </c>
      <c r="FF8" s="23" t="s">
        <v>29</v>
      </c>
    </row>
    <row r="9" spans="1:162" x14ac:dyDescent="0.2">
      <c r="A9" s="1">
        <v>-4</v>
      </c>
      <c r="B9" s="1">
        <f>A9-$A$8</f>
        <v>-20</v>
      </c>
      <c r="C9" s="1">
        <f t="shared" ref="C9:C12" si="2">A9/(10000*2)</f>
        <v>-2.0000000000000001E-4</v>
      </c>
      <c r="D9" s="1">
        <f>C9-$C$8</f>
        <v>-1E-3</v>
      </c>
      <c r="E9" s="1">
        <v>206</v>
      </c>
      <c r="F9" s="1">
        <v>181</v>
      </c>
      <c r="G9" s="1">
        <f>E9*F1</f>
        <v>25.824772911800004</v>
      </c>
      <c r="H9" s="1">
        <f>F9*F2</f>
        <v>22.018099705699999</v>
      </c>
      <c r="I9" s="1">
        <f>G9-G8</f>
        <v>7.020326616800002</v>
      </c>
      <c r="J9" s="1">
        <f>H9-H8</f>
        <v>0</v>
      </c>
      <c r="K9" s="18"/>
      <c r="L9" s="18"/>
      <c r="M9" s="18"/>
      <c r="N9" s="18"/>
      <c r="O9" s="18"/>
      <c r="P9" s="18"/>
      <c r="Q9" s="18">
        <v>5.0000000000000001E-3</v>
      </c>
      <c r="R9" s="15">
        <f>-5039.6*Q9+2.9648</f>
        <v>-22.233200000000004</v>
      </c>
      <c r="S9" s="18"/>
      <c r="T9" s="18"/>
      <c r="U9" s="18"/>
      <c r="V9" s="18"/>
      <c r="W9" s="18"/>
      <c r="X9" s="18"/>
      <c r="Z9" s="1">
        <v>3</v>
      </c>
      <c r="AA9" s="1">
        <f>Z9-$Z$8</f>
        <v>-20</v>
      </c>
      <c r="AB9" s="1">
        <f t="shared" ref="AB9:AB12" si="3">Z9/(10000*2)</f>
        <v>1.4999999999999999E-4</v>
      </c>
      <c r="AC9" s="1">
        <f>AB9-$AB$8</f>
        <v>-1E-3</v>
      </c>
      <c r="AD9" s="1">
        <v>149</v>
      </c>
      <c r="AE9" s="1">
        <v>252</v>
      </c>
      <c r="AF9" s="10">
        <f t="shared" ref="AF9:AF12" si="4">AD9*$F$1</f>
        <v>18.679083319700002</v>
      </c>
      <c r="AG9" s="10">
        <f t="shared" ref="AG9:AG12" si="5">AE9*$F$2</f>
        <v>30.655033844400002</v>
      </c>
      <c r="AH9" s="10">
        <f>AF9-$AF$8</f>
        <v>-0.12536297529999985</v>
      </c>
      <c r="AI9" s="10">
        <f>AG9-$AG$8</f>
        <v>8.6369341387000027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Y9" s="18">
        <v>1E-3</v>
      </c>
      <c r="AZ9" s="18">
        <f>-7875.8*AY9+0.7507</f>
        <v>-7.1250999999999998</v>
      </c>
      <c r="BB9">
        <v>-75</v>
      </c>
      <c r="BC9">
        <f>BB9-$BB$8</f>
        <v>10</v>
      </c>
      <c r="BD9">
        <f t="shared" ref="BD9:BD12" si="6">BB9/(10000*2)</f>
        <v>-3.7499999999999999E-3</v>
      </c>
      <c r="BE9">
        <f>BD9-$BD$8</f>
        <v>5.0000000000000044E-4</v>
      </c>
      <c r="BF9">
        <v>514</v>
      </c>
      <c r="BG9">
        <v>283</v>
      </c>
      <c r="BH9">
        <f t="shared" ref="BH9:BH12" si="7">BF9*$BF$1</f>
        <v>9.2971698060000012</v>
      </c>
      <c r="BI9">
        <f t="shared" ref="BI9:BI12" si="8">BG9*$BF$2</f>
        <v>4.8263629379999999</v>
      </c>
      <c r="BJ9">
        <f>BH9-$BH$8</f>
        <v>-0.63307576499999918</v>
      </c>
      <c r="BK9">
        <f>BI9-$BI$8</f>
        <v>-0.13643428799999935</v>
      </c>
      <c r="BT9" s="22" t="s">
        <v>37</v>
      </c>
      <c r="BU9" s="23" t="s">
        <v>29</v>
      </c>
      <c r="BV9" s="15"/>
      <c r="BW9" s="15"/>
      <c r="BX9" s="15"/>
      <c r="BY9" s="15"/>
      <c r="BZ9" s="15"/>
      <c r="CA9" s="15"/>
      <c r="CB9" s="15"/>
      <c r="CD9">
        <v>-6</v>
      </c>
      <c r="CE9">
        <f>CD9-$CD$8</f>
        <v>10</v>
      </c>
      <c r="CF9">
        <f t="shared" ref="CF9:CF12" si="9">CD9/(10000*2)</f>
        <v>-2.9999999999999997E-4</v>
      </c>
      <c r="CG9">
        <f>CF9-$CF$8</f>
        <v>5.0000000000000001E-4</v>
      </c>
      <c r="CH9">
        <v>324</v>
      </c>
      <c r="CI9">
        <v>318</v>
      </c>
      <c r="CJ9">
        <f>CH9*$BF$1</f>
        <v>5.8604727960000007</v>
      </c>
      <c r="CK9">
        <f t="shared" ref="CK9:CK11" si="10">CI9*$BF$2</f>
        <v>5.4232629479999996</v>
      </c>
      <c r="CL9">
        <f>CJ9-$CJ$8</f>
        <v>5.4263637000000031E-2</v>
      </c>
      <c r="CM9">
        <f>CK9-$CK$8</f>
        <v>-0.57984572400000012</v>
      </c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B9">
        <v>3.3999999999999998E-3</v>
      </c>
      <c r="DC9">
        <f t="shared" ref="DC9:DC10" si="11">-1453*DB9+0.1239</f>
        <v>-4.8163</v>
      </c>
      <c r="DE9">
        <v>-185</v>
      </c>
      <c r="DF9">
        <f>DE9-$DE$8</f>
        <v>70</v>
      </c>
      <c r="DG9">
        <f t="shared" ref="DG9:DG12" si="12">DE9/(10000*2)</f>
        <v>-9.2499999999999995E-3</v>
      </c>
      <c r="DH9">
        <f>DG9-$DG$8</f>
        <v>3.4999999999999996E-3</v>
      </c>
      <c r="DI9">
        <v>356</v>
      </c>
      <c r="DJ9">
        <v>258</v>
      </c>
      <c r="DK9">
        <f t="shared" ref="DK9:DK12" si="13">DI9*$DI$1</f>
        <v>44.084567579999998</v>
      </c>
      <c r="DL9">
        <f t="shared" ref="DL9:DL12" si="14">DJ9*$DI$2</f>
        <v>31.098350590799999</v>
      </c>
      <c r="DM9">
        <f>DK9-$DK$8</f>
        <v>-5.077155255000001</v>
      </c>
      <c r="DN9">
        <f>DL9-$DL$8</f>
        <v>-0.12053624260000007</v>
      </c>
      <c r="DO9" s="15"/>
      <c r="DP9" s="15"/>
      <c r="DQ9" s="15"/>
      <c r="DR9" s="15"/>
      <c r="DS9" s="15"/>
      <c r="DT9" s="15"/>
      <c r="DU9" s="15"/>
      <c r="DV9" s="22" t="s">
        <v>37</v>
      </c>
      <c r="DW9" s="23" t="s">
        <v>29</v>
      </c>
      <c r="DX9" s="15"/>
      <c r="DY9" s="15"/>
      <c r="DZ9" s="15"/>
      <c r="EA9" s="15"/>
      <c r="EB9" s="15"/>
      <c r="EC9" s="15"/>
      <c r="ED9" s="15"/>
      <c r="EE9" s="15"/>
      <c r="EG9">
        <v>-115</v>
      </c>
      <c r="EH9">
        <f>EG9-$EG$8</f>
        <v>85</v>
      </c>
      <c r="EI9">
        <f t="shared" ref="EI9:EI12" si="15">EG9/(10000*2)</f>
        <v>-5.7499999999999999E-3</v>
      </c>
      <c r="EJ9">
        <f>EI9-$EI$8</f>
        <v>4.2500000000000003E-3</v>
      </c>
      <c r="EK9">
        <v>306</v>
      </c>
      <c r="EL9">
        <v>332</v>
      </c>
      <c r="EM9">
        <f t="shared" si="0"/>
        <v>37.892914830000002</v>
      </c>
      <c r="EN9">
        <f t="shared" si="1"/>
        <v>40.0180325432</v>
      </c>
      <c r="EO9">
        <f>EM9-$EM$8</f>
        <v>0.12383305500000574</v>
      </c>
      <c r="EP9">
        <f>EN9-$EN$8</f>
        <v>-6.2678846151999963</v>
      </c>
      <c r="FE9" s="30">
        <v>-1.4999999999999999E-4</v>
      </c>
      <c r="FF9">
        <f>-1653.5*FE9+0.8558</f>
        <v>1.1038250000000001</v>
      </c>
    </row>
    <row r="10" spans="1:162" x14ac:dyDescent="0.2">
      <c r="A10" s="1">
        <v>-24</v>
      </c>
      <c r="B10" s="1">
        <f t="shared" ref="B10:B12" si="16">A10-$A$8</f>
        <v>-40</v>
      </c>
      <c r="C10" s="1">
        <f t="shared" si="2"/>
        <v>-1.1999999999999999E-3</v>
      </c>
      <c r="D10" s="1">
        <f t="shared" ref="D10:D12" si="17">C10-$C$8</f>
        <v>-2E-3</v>
      </c>
      <c r="E10" s="1">
        <v>269</v>
      </c>
      <c r="F10" s="1">
        <v>181</v>
      </c>
      <c r="G10" s="1">
        <f>E10*F1</f>
        <v>33.722640355700001</v>
      </c>
      <c r="H10" s="1">
        <f>F10*F2</f>
        <v>22.018099705699999</v>
      </c>
      <c r="I10" s="1">
        <f>G10-G8</f>
        <v>14.918194060699999</v>
      </c>
      <c r="J10" s="1">
        <f>H10-H8</f>
        <v>0</v>
      </c>
      <c r="K10" s="18"/>
      <c r="L10" s="18"/>
      <c r="M10" s="18"/>
      <c r="N10" s="18"/>
      <c r="O10" s="18"/>
      <c r="P10" s="18"/>
      <c r="Q10" s="18">
        <v>3.0000000000000001E-3</v>
      </c>
      <c r="R10" s="15">
        <f t="shared" ref="R10" si="18">-5039.6*Q10+2.9648</f>
        <v>-12.154000000000002</v>
      </c>
      <c r="S10" s="18"/>
      <c r="T10" s="18"/>
      <c r="U10" s="18"/>
      <c r="V10" s="18"/>
      <c r="W10" s="18"/>
      <c r="X10" s="18"/>
      <c r="Z10" s="1">
        <v>-17</v>
      </c>
      <c r="AA10" s="1">
        <f>Z10-$Z$8</f>
        <v>-40</v>
      </c>
      <c r="AB10" s="1">
        <f t="shared" si="3"/>
        <v>-8.4999999999999995E-4</v>
      </c>
      <c r="AC10" s="1">
        <f>AB10-$AB$8</f>
        <v>-2E-3</v>
      </c>
      <c r="AD10" s="1">
        <v>143</v>
      </c>
      <c r="AE10" s="1">
        <v>316</v>
      </c>
      <c r="AF10" s="10">
        <f t="shared" si="4"/>
        <v>17.926905467900003</v>
      </c>
      <c r="AG10" s="10">
        <f t="shared" si="5"/>
        <v>38.440439265199998</v>
      </c>
      <c r="AH10" s="10">
        <f t="shared" ref="AH10:AH12" si="19">AF10-$AF$8</f>
        <v>-0.87754082709999892</v>
      </c>
      <c r="AI10" s="10">
        <f>AG10-$AG$8</f>
        <v>16.422339559499999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Y10" s="18">
        <v>-2E-3</v>
      </c>
      <c r="AZ10" s="18">
        <f t="shared" ref="AZ10:AZ11" si="20">-7875.8*AY10+0.7507</f>
        <v>16.502299999999998</v>
      </c>
      <c r="BB10">
        <v>-65</v>
      </c>
      <c r="BC10">
        <f t="shared" ref="BC10:BC17" si="21">BB10-$BB$8</f>
        <v>20</v>
      </c>
      <c r="BD10">
        <f t="shared" si="6"/>
        <v>-3.2499999999999999E-3</v>
      </c>
      <c r="BE10">
        <f t="shared" ref="BE10:BE12" si="22">BD10-$BD$8</f>
        <v>1.0000000000000005E-3</v>
      </c>
      <c r="BF10">
        <v>472</v>
      </c>
      <c r="BG10">
        <v>283</v>
      </c>
      <c r="BH10">
        <f t="shared" si="7"/>
        <v>8.5374788880000008</v>
      </c>
      <c r="BI10">
        <f t="shared" si="8"/>
        <v>4.8263629379999999</v>
      </c>
      <c r="BJ10">
        <f t="shared" ref="BJ10:BJ12" si="23">BH10-$BH$8</f>
        <v>-1.3927666829999996</v>
      </c>
      <c r="BK10">
        <f>BI10-$BI$8</f>
        <v>-0.13643428799999935</v>
      </c>
      <c r="BT10" s="15">
        <v>-2.3E-3</v>
      </c>
      <c r="BU10" s="15">
        <f>-1442.9*BT10+0.061</f>
        <v>3.37967</v>
      </c>
      <c r="BV10" s="15"/>
      <c r="BW10" s="15"/>
      <c r="BX10" s="15"/>
      <c r="BY10" s="15"/>
      <c r="BZ10" s="15"/>
      <c r="CA10" s="15"/>
      <c r="CB10" s="15"/>
      <c r="CD10">
        <v>4</v>
      </c>
      <c r="CE10">
        <f t="shared" ref="CE10:CE14" si="24">CD10-$CD$8</f>
        <v>20</v>
      </c>
      <c r="CF10">
        <f t="shared" si="9"/>
        <v>2.0000000000000001E-4</v>
      </c>
      <c r="CG10">
        <f t="shared" ref="CG10:CG12" si="25">CF10-$CF$8</f>
        <v>1E-3</v>
      </c>
      <c r="CH10">
        <v>333</v>
      </c>
      <c r="CI10">
        <v>265</v>
      </c>
      <c r="CJ10">
        <f t="shared" ref="CJ10:CJ11" si="26">CH10*$BF$1</f>
        <v>6.0232637070000008</v>
      </c>
      <c r="CK10">
        <f t="shared" si="10"/>
        <v>4.5193857899999994</v>
      </c>
      <c r="CL10">
        <f>CJ10-$CJ$8</f>
        <v>0.21705454800000012</v>
      </c>
      <c r="CM10">
        <f t="shared" ref="CM10:CM12" si="27">CK10-$CK$8</f>
        <v>-1.4837228820000004</v>
      </c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B10">
        <v>-8.9999999999999998E-4</v>
      </c>
      <c r="DC10">
        <f t="shared" si="11"/>
        <v>1.4315999999999998</v>
      </c>
      <c r="DE10">
        <v>-115</v>
      </c>
      <c r="DF10">
        <f t="shared" ref="DF10:DF15" si="28">DE10-$DE$8</f>
        <v>140</v>
      </c>
      <c r="DG10">
        <f t="shared" si="12"/>
        <v>-5.7499999999999999E-3</v>
      </c>
      <c r="DH10">
        <f t="shared" ref="DH10:DH12" si="29">DG10-$DG$8</f>
        <v>6.9999999999999993E-3</v>
      </c>
      <c r="DI10">
        <v>311</v>
      </c>
      <c r="DJ10">
        <v>259</v>
      </c>
      <c r="DK10">
        <f t="shared" si="13"/>
        <v>38.512080105000003</v>
      </c>
      <c r="DL10">
        <f t="shared" si="14"/>
        <v>31.218886833399999</v>
      </c>
      <c r="DM10">
        <f t="shared" ref="DM10:DM11" si="30">DK10-$DK$8</f>
        <v>-10.649642729999997</v>
      </c>
      <c r="DN10">
        <f t="shared" ref="DN10:DN12" si="31">DL10-$DL$8</f>
        <v>0</v>
      </c>
      <c r="DO10" s="15"/>
      <c r="DP10" s="15"/>
      <c r="DQ10" s="15"/>
      <c r="DR10" s="15"/>
      <c r="DS10" s="15"/>
      <c r="DT10" s="15"/>
      <c r="DU10" s="15"/>
      <c r="DV10" s="15">
        <v>-1.1999999999999999E-3</v>
      </c>
      <c r="DW10" s="15">
        <f>-1624.2*DV10+0.6273</f>
        <v>2.5763400000000001</v>
      </c>
      <c r="DX10" s="15"/>
      <c r="DY10" s="15"/>
      <c r="DZ10" s="15"/>
      <c r="EA10" s="15"/>
      <c r="EB10" s="15"/>
      <c r="EC10" s="15"/>
      <c r="ED10" s="15"/>
      <c r="EE10" s="15"/>
      <c r="EG10">
        <v>-30</v>
      </c>
      <c r="EH10">
        <f t="shared" ref="EH10:EH13" si="32">EG10-$EG$8</f>
        <v>170</v>
      </c>
      <c r="EI10">
        <f t="shared" si="15"/>
        <v>-1.5E-3</v>
      </c>
      <c r="EJ10">
        <f t="shared" ref="EJ10:EJ12" si="33">EI10-$EI$8</f>
        <v>8.5000000000000006E-3</v>
      </c>
      <c r="EK10">
        <v>302</v>
      </c>
      <c r="EL10">
        <v>276</v>
      </c>
      <c r="EM10">
        <f t="shared" si="0"/>
        <v>37.397582610000001</v>
      </c>
      <c r="EN10">
        <f t="shared" si="1"/>
        <v>33.268002957599997</v>
      </c>
      <c r="EO10">
        <f>EM10-$EM$8</f>
        <v>-0.37149916499999591</v>
      </c>
      <c r="EP10">
        <f>EN10-$EN$8</f>
        <v>-13.0179142008</v>
      </c>
      <c r="FE10" s="30">
        <v>1.4999999999999999E-4</v>
      </c>
      <c r="FF10">
        <f t="shared" ref="FF10:FF11" si="34">-1653.5*FE10+0.8558</f>
        <v>0.60777500000000007</v>
      </c>
    </row>
    <row r="11" spans="1:162" x14ac:dyDescent="0.2">
      <c r="A11" s="1">
        <v>-64</v>
      </c>
      <c r="B11" s="1">
        <f t="shared" si="16"/>
        <v>-80</v>
      </c>
      <c r="C11" s="1">
        <f t="shared" si="2"/>
        <v>-3.2000000000000002E-3</v>
      </c>
      <c r="D11" s="1">
        <f t="shared" si="17"/>
        <v>-4.0000000000000001E-3</v>
      </c>
      <c r="E11" s="1">
        <v>321</v>
      </c>
      <c r="F11" s="1">
        <v>182</v>
      </c>
      <c r="G11" s="1">
        <f>E11*F1</f>
        <v>40.241515071300007</v>
      </c>
      <c r="H11" s="1">
        <f>F11*F2</f>
        <v>22.139746665400001</v>
      </c>
      <c r="I11" s="1">
        <f>G11-G8</f>
        <v>21.437068776300006</v>
      </c>
      <c r="J11" s="1">
        <f>H11-H8</f>
        <v>0.12164695970000139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Z11" s="1">
        <v>-37</v>
      </c>
      <c r="AA11" s="1">
        <f t="shared" ref="AA11:AA12" si="35">Z11-$Z$8</f>
        <v>-60</v>
      </c>
      <c r="AB11" s="1">
        <f t="shared" si="3"/>
        <v>-1.8500000000000001E-3</v>
      </c>
      <c r="AC11" s="1">
        <f t="shared" ref="AC11:AC12" si="36">AB11-$AB$8</f>
        <v>-3.0000000000000001E-3</v>
      </c>
      <c r="AD11" s="1">
        <v>143</v>
      </c>
      <c r="AE11" s="1">
        <v>381</v>
      </c>
      <c r="AF11" s="10">
        <f>AD11*$F$1</f>
        <v>17.926905467900003</v>
      </c>
      <c r="AG11" s="10">
        <f>AE11*$F$2</f>
        <v>46.347491645700003</v>
      </c>
      <c r="AH11" s="10">
        <f t="shared" si="19"/>
        <v>-0.87754082709999892</v>
      </c>
      <c r="AI11" s="10">
        <f>AG11-$AG$8</f>
        <v>24.329391940000004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Y11" s="18">
        <v>-4.0000000000000001E-3</v>
      </c>
      <c r="AZ11" s="18">
        <f t="shared" si="20"/>
        <v>32.253900000000002</v>
      </c>
      <c r="BB11">
        <v>-55</v>
      </c>
      <c r="BC11">
        <f t="shared" si="21"/>
        <v>30</v>
      </c>
      <c r="BD11">
        <f t="shared" si="6"/>
        <v>-2.7499999999999998E-3</v>
      </c>
      <c r="BE11">
        <f t="shared" si="22"/>
        <v>1.5000000000000005E-3</v>
      </c>
      <c r="BF11">
        <v>433</v>
      </c>
      <c r="BG11">
        <v>281</v>
      </c>
      <c r="BH11">
        <f t="shared" si="7"/>
        <v>7.8320516070000004</v>
      </c>
      <c r="BI11">
        <f t="shared" si="8"/>
        <v>4.7922543659999999</v>
      </c>
      <c r="BJ11">
        <f>BH11-$BH$8</f>
        <v>-2.098193964</v>
      </c>
      <c r="BK11">
        <f t="shared" ref="BK11:BK12" si="37">BI11-$BI$8</f>
        <v>-0.17054285999999941</v>
      </c>
      <c r="BT11" s="15">
        <v>-4.3E-3</v>
      </c>
      <c r="BU11" s="15">
        <f t="shared" ref="BU11:BU12" si="38">-1442.9*BT11+0.061</f>
        <v>6.2654700000000005</v>
      </c>
      <c r="BV11" s="15"/>
      <c r="BW11" s="15"/>
      <c r="BX11" s="15"/>
      <c r="BY11" s="15"/>
      <c r="BZ11" s="15"/>
      <c r="CA11" s="15"/>
      <c r="CB11" s="15"/>
      <c r="CD11">
        <v>14</v>
      </c>
      <c r="CE11">
        <f t="shared" si="24"/>
        <v>30</v>
      </c>
      <c r="CF11">
        <f t="shared" si="9"/>
        <v>6.9999999999999999E-4</v>
      </c>
      <c r="CG11">
        <f t="shared" si="25"/>
        <v>1.5E-3</v>
      </c>
      <c r="CH11">
        <v>328</v>
      </c>
      <c r="CI11">
        <v>239</v>
      </c>
      <c r="CJ11">
        <f t="shared" si="26"/>
        <v>5.9328243120000002</v>
      </c>
      <c r="CK11">
        <f t="shared" si="10"/>
        <v>4.0759743539999995</v>
      </c>
      <c r="CL11">
        <f t="shared" ref="CL11" si="39">CJ11-$CJ$8</f>
        <v>0.12661515299999948</v>
      </c>
      <c r="CM11">
        <f>CK11-$CK$8</f>
        <v>-1.9271343180000002</v>
      </c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E11">
        <v>-45</v>
      </c>
      <c r="DF11">
        <f t="shared" si="28"/>
        <v>210</v>
      </c>
      <c r="DG11">
        <f t="shared" si="12"/>
        <v>-2.2499999999999998E-3</v>
      </c>
      <c r="DH11">
        <f t="shared" si="29"/>
        <v>1.0499999999999999E-2</v>
      </c>
      <c r="DI11">
        <v>266</v>
      </c>
      <c r="DJ11">
        <v>258</v>
      </c>
      <c r="DK11">
        <f t="shared" si="13"/>
        <v>32.93959263</v>
      </c>
      <c r="DL11">
        <f t="shared" si="14"/>
        <v>31.098350590799999</v>
      </c>
      <c r="DM11">
        <f t="shared" si="30"/>
        <v>-16.222130204999999</v>
      </c>
      <c r="DN11">
        <f>DL11-$DL$8</f>
        <v>-0.12053624260000007</v>
      </c>
      <c r="DO11" s="15"/>
      <c r="DP11" s="15"/>
      <c r="DQ11" s="15"/>
      <c r="DR11" s="15"/>
      <c r="DS11" s="15"/>
      <c r="DT11" s="15"/>
      <c r="DU11" s="15"/>
      <c r="DV11" s="15">
        <v>-4.1999999999999997E-3</v>
      </c>
      <c r="DW11" s="15">
        <f t="shared" ref="DW11:DW12" si="40">-1624.2*DV11+0.6273</f>
        <v>7.4489399999999995</v>
      </c>
      <c r="DX11" s="15"/>
      <c r="DY11" s="15"/>
      <c r="DZ11" s="15"/>
      <c r="EA11" s="15"/>
      <c r="EB11" s="15"/>
      <c r="EC11" s="15"/>
      <c r="ED11" s="15"/>
      <c r="EE11" s="15"/>
      <c r="EG11">
        <v>55</v>
      </c>
      <c r="EH11">
        <f t="shared" si="32"/>
        <v>255</v>
      </c>
      <c r="EI11">
        <f t="shared" si="15"/>
        <v>2.7499999999999998E-3</v>
      </c>
      <c r="EJ11">
        <f t="shared" si="33"/>
        <v>1.2750000000000001E-2</v>
      </c>
      <c r="EK11">
        <v>304</v>
      </c>
      <c r="EL11">
        <v>216</v>
      </c>
      <c r="EM11">
        <f t="shared" si="0"/>
        <v>37.645248719999998</v>
      </c>
      <c r="EN11">
        <f t="shared" si="1"/>
        <v>26.0358284016</v>
      </c>
      <c r="EO11">
        <f>EM11-$EM$8</f>
        <v>-0.12383305499999864</v>
      </c>
      <c r="EP11">
        <f>EN11-$EN$8</f>
        <v>-20.250088756799997</v>
      </c>
      <c r="FE11" s="30">
        <v>-7.5000000000000002E-4</v>
      </c>
      <c r="FF11">
        <f t="shared" si="34"/>
        <v>2.0959249999999998</v>
      </c>
    </row>
    <row r="12" spans="1:162" x14ac:dyDescent="0.2">
      <c r="A12" s="1">
        <v>-84</v>
      </c>
      <c r="B12" s="1">
        <f t="shared" si="16"/>
        <v>-100</v>
      </c>
      <c r="C12" s="1">
        <f t="shared" si="2"/>
        <v>-4.1999999999999997E-3</v>
      </c>
      <c r="D12" s="1">
        <f t="shared" si="17"/>
        <v>-5.0000000000000001E-3</v>
      </c>
      <c r="E12" s="1">
        <v>381</v>
      </c>
      <c r="F12" s="1">
        <v>184</v>
      </c>
      <c r="G12" s="1">
        <f>E12*F1</f>
        <v>47.763293589300005</v>
      </c>
      <c r="H12" s="1">
        <f>F12*F2</f>
        <v>22.3830405848</v>
      </c>
      <c r="I12" s="1">
        <f>G12-G8</f>
        <v>28.958847294300003</v>
      </c>
      <c r="J12" s="1">
        <f>H12-H8</f>
        <v>0.36494087910000061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Z12" s="1">
        <v>-27</v>
      </c>
      <c r="AA12" s="1">
        <f t="shared" si="35"/>
        <v>-50</v>
      </c>
      <c r="AB12" s="1">
        <f t="shared" si="3"/>
        <v>-1.3500000000000001E-3</v>
      </c>
      <c r="AC12" s="1">
        <f t="shared" si="36"/>
        <v>-2.5000000000000001E-3</v>
      </c>
      <c r="AD12" s="1">
        <v>145</v>
      </c>
      <c r="AE12" s="1">
        <v>350</v>
      </c>
      <c r="AF12" s="10">
        <f t="shared" si="4"/>
        <v>18.177631418500003</v>
      </c>
      <c r="AG12" s="10">
        <f t="shared" si="5"/>
        <v>42.576435895000003</v>
      </c>
      <c r="AH12" s="10">
        <f t="shared" si="19"/>
        <v>-0.62681487649999923</v>
      </c>
      <c r="AI12" s="10">
        <f>AG12-$AG$8</f>
        <v>20.558336189300004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BB12">
        <v>-45</v>
      </c>
      <c r="BC12">
        <f t="shared" si="21"/>
        <v>40</v>
      </c>
      <c r="BD12">
        <f t="shared" si="6"/>
        <v>-2.2499999999999998E-3</v>
      </c>
      <c r="BE12">
        <f t="shared" si="22"/>
        <v>2.0000000000000005E-3</v>
      </c>
      <c r="BF12">
        <v>397</v>
      </c>
      <c r="BG12">
        <v>282</v>
      </c>
      <c r="BH12">
        <f t="shared" si="7"/>
        <v>7.1808879630000009</v>
      </c>
      <c r="BI12">
        <f t="shared" si="8"/>
        <v>4.8093086519999995</v>
      </c>
      <c r="BJ12">
        <f t="shared" si="23"/>
        <v>-2.7493576079999995</v>
      </c>
      <c r="BK12">
        <f t="shared" si="37"/>
        <v>-0.15348857399999982</v>
      </c>
      <c r="BT12" s="15">
        <v>5.7999999999999996E-3</v>
      </c>
      <c r="BU12" s="15">
        <f t="shared" si="38"/>
        <v>-8.3078199999999995</v>
      </c>
      <c r="BV12" s="15"/>
      <c r="BW12" s="15"/>
      <c r="BX12" s="15"/>
      <c r="BY12" s="15"/>
      <c r="BZ12" s="15"/>
      <c r="CA12" s="15"/>
      <c r="CB12" s="15"/>
      <c r="CD12">
        <v>24</v>
      </c>
      <c r="CE12">
        <f t="shared" si="24"/>
        <v>40</v>
      </c>
      <c r="CF12">
        <f t="shared" si="9"/>
        <v>1.1999999999999999E-3</v>
      </c>
      <c r="CG12">
        <f t="shared" si="25"/>
        <v>2E-3</v>
      </c>
      <c r="CH12">
        <v>335</v>
      </c>
      <c r="CI12">
        <v>193</v>
      </c>
      <c r="CJ12">
        <f>CH12*$BF$1</f>
        <v>6.0594394650000005</v>
      </c>
      <c r="CK12">
        <f>CI12*$BF$2</f>
        <v>3.2914771979999995</v>
      </c>
      <c r="CL12">
        <f>CJ12-$CJ$8</f>
        <v>0.25323030599999985</v>
      </c>
      <c r="CM12">
        <f t="shared" si="27"/>
        <v>-2.7116314740000003</v>
      </c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E12">
        <v>25</v>
      </c>
      <c r="DF12">
        <f t="shared" si="28"/>
        <v>280</v>
      </c>
      <c r="DG12">
        <f t="shared" si="12"/>
        <v>1.25E-3</v>
      </c>
      <c r="DH12">
        <f t="shared" si="29"/>
        <v>1.3999999999999999E-2</v>
      </c>
      <c r="DI12">
        <v>215</v>
      </c>
      <c r="DJ12">
        <v>259</v>
      </c>
      <c r="DK12">
        <f t="shared" si="13"/>
        <v>26.624106824999998</v>
      </c>
      <c r="DL12">
        <f t="shared" si="14"/>
        <v>31.218886833399999</v>
      </c>
      <c r="DM12">
        <f>DK12-$DK$8</f>
        <v>-22.537616010000001</v>
      </c>
      <c r="DN12">
        <f t="shared" si="31"/>
        <v>0</v>
      </c>
      <c r="DO12" s="15"/>
      <c r="DP12" s="15"/>
      <c r="DQ12" s="15"/>
      <c r="DR12" s="15"/>
      <c r="DS12" s="15"/>
      <c r="DT12" s="15"/>
      <c r="DU12" s="15"/>
      <c r="DV12" s="15">
        <v>-2.7000000000000001E-3</v>
      </c>
      <c r="DW12" s="15">
        <f t="shared" si="40"/>
        <v>5.0126400000000002</v>
      </c>
      <c r="DX12" s="15"/>
      <c r="DY12" s="15"/>
      <c r="DZ12" s="15"/>
      <c r="EA12" s="15"/>
      <c r="EB12" s="15"/>
      <c r="EC12" s="15"/>
      <c r="ED12" s="15"/>
      <c r="EE12" s="15"/>
      <c r="EG12">
        <v>140</v>
      </c>
      <c r="EH12">
        <f t="shared" si="32"/>
        <v>340</v>
      </c>
      <c r="EI12">
        <f t="shared" si="15"/>
        <v>7.0000000000000001E-3</v>
      </c>
      <c r="EJ12">
        <f t="shared" si="33"/>
        <v>1.7000000000000001E-2</v>
      </c>
      <c r="EK12">
        <v>304</v>
      </c>
      <c r="EL12">
        <v>157</v>
      </c>
      <c r="EM12">
        <f t="shared" si="0"/>
        <v>37.645248719999998</v>
      </c>
      <c r="EN12">
        <f t="shared" si="1"/>
        <v>18.9241900882</v>
      </c>
      <c r="EO12">
        <f>EM12-$EM$8</f>
        <v>-0.12383305499999864</v>
      </c>
      <c r="EP12">
        <f>EN12-$EN$8</f>
        <v>-27.361727070199997</v>
      </c>
      <c r="FE12" s="15"/>
    </row>
    <row r="13" spans="1:162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BB13">
        <v>-35</v>
      </c>
      <c r="BC13">
        <f t="shared" si="21"/>
        <v>50</v>
      </c>
      <c r="BD13">
        <f>BB13/(10000*2)</f>
        <v>-1.75E-3</v>
      </c>
      <c r="BE13">
        <f>BD13-$BD$8</f>
        <v>2.5000000000000005E-3</v>
      </c>
      <c r="BF13">
        <v>358</v>
      </c>
      <c r="BG13">
        <v>261</v>
      </c>
      <c r="BH13">
        <f>BF13*$BF$1</f>
        <v>6.4754606820000005</v>
      </c>
      <c r="BI13">
        <f>BG13*$BF$2</f>
        <v>4.4511686459999993</v>
      </c>
      <c r="BJ13">
        <f>BH13-$BH$8</f>
        <v>-3.4547848889999999</v>
      </c>
      <c r="BK13">
        <f>BI13-$BI$8</f>
        <v>-0.51162858</v>
      </c>
      <c r="BV13" s="15"/>
      <c r="BW13" s="15"/>
      <c r="BX13" s="15"/>
      <c r="BY13" s="15"/>
      <c r="BZ13" s="15"/>
      <c r="CA13" s="15"/>
      <c r="CB13" s="15"/>
      <c r="CD13">
        <v>34</v>
      </c>
      <c r="CE13">
        <f t="shared" si="24"/>
        <v>50</v>
      </c>
      <c r="CF13">
        <f>CD13/(10000*2)</f>
        <v>1.6999999999999999E-3</v>
      </c>
      <c r="CG13">
        <f>CF13-$CF$8</f>
        <v>2.5000000000000001E-3</v>
      </c>
      <c r="CH13">
        <v>345</v>
      </c>
      <c r="CI13">
        <v>145</v>
      </c>
      <c r="CJ13">
        <f>CH13*$BF$1</f>
        <v>6.240318255</v>
      </c>
      <c r="CK13">
        <f>CI13*$BF$2</f>
        <v>2.4728714699999998</v>
      </c>
      <c r="CL13">
        <f>CJ13-$CJ$8</f>
        <v>0.43410909599999936</v>
      </c>
      <c r="CM13">
        <f>CK13-$CK$8</f>
        <v>-3.5302372019999999</v>
      </c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E13">
        <v>95</v>
      </c>
      <c r="DF13">
        <f t="shared" si="28"/>
        <v>350</v>
      </c>
      <c r="DG13">
        <f>DE13/(10000*2)</f>
        <v>4.7499999999999999E-3</v>
      </c>
      <c r="DH13">
        <f>DG13-$DG$8</f>
        <v>1.7499999999999998E-2</v>
      </c>
      <c r="DI13">
        <v>170</v>
      </c>
      <c r="DJ13">
        <v>260</v>
      </c>
      <c r="DK13">
        <f>DI13*$DI$1</f>
        <v>21.051619349999999</v>
      </c>
      <c r="DL13">
        <f>DJ13*$DI$2</f>
        <v>31.339423075999999</v>
      </c>
      <c r="DM13">
        <f>DK13-$DK$8</f>
        <v>-28.110103485</v>
      </c>
      <c r="DN13">
        <f>DL13-$DL$8</f>
        <v>0.12053624260000007</v>
      </c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G13">
        <v>225</v>
      </c>
      <c r="EH13">
        <f t="shared" si="32"/>
        <v>425</v>
      </c>
      <c r="EI13">
        <f>EG13/(10000*2)</f>
        <v>1.125E-2</v>
      </c>
      <c r="EJ13">
        <f>EI13-$EI$8</f>
        <v>2.1249999999999998E-2</v>
      </c>
      <c r="EK13">
        <v>301</v>
      </c>
      <c r="EL13">
        <v>100</v>
      </c>
      <c r="EM13">
        <f t="shared" si="0"/>
        <v>37.273749555000002</v>
      </c>
      <c r="EN13">
        <f t="shared" si="1"/>
        <v>12.053624259999999</v>
      </c>
      <c r="EO13">
        <f>EM13-$EM$8</f>
        <v>-0.49533221999999455</v>
      </c>
      <c r="EP13">
        <f>EN13-$EN$8</f>
        <v>-34.232292898399997</v>
      </c>
    </row>
    <row r="14" spans="1:16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BB14">
        <v>-25</v>
      </c>
      <c r="BC14">
        <f t="shared" si="21"/>
        <v>60</v>
      </c>
      <c r="BD14">
        <f>BB14/(10000*2)</f>
        <v>-1.25E-3</v>
      </c>
      <c r="BE14">
        <f>BD14-$BD$8</f>
        <v>3.0000000000000001E-3</v>
      </c>
      <c r="BF14">
        <v>322</v>
      </c>
      <c r="BG14">
        <v>271</v>
      </c>
      <c r="BH14">
        <f>BF14*$BF$1</f>
        <v>5.8242970380000001</v>
      </c>
      <c r="BI14">
        <f>BG14*$BF$2</f>
        <v>4.6217115059999996</v>
      </c>
      <c r="BJ14">
        <f>BH14-$BH$8</f>
        <v>-4.1059485330000003</v>
      </c>
      <c r="BK14">
        <f>BI14-$BI$8</f>
        <v>-0.3410857199999997</v>
      </c>
      <c r="BV14" s="15"/>
      <c r="BW14" s="15"/>
      <c r="BX14" s="15"/>
      <c r="BY14" s="15"/>
      <c r="BZ14" s="15"/>
      <c r="CA14" s="15"/>
      <c r="CB14" s="15"/>
      <c r="CD14">
        <v>44</v>
      </c>
      <c r="CE14">
        <f t="shared" si="24"/>
        <v>60</v>
      </c>
      <c r="CF14">
        <f>CD14/(10000*2)</f>
        <v>2.2000000000000001E-3</v>
      </c>
      <c r="CG14">
        <f>CF14-$CF$8</f>
        <v>3.0000000000000001E-3</v>
      </c>
      <c r="CH14">
        <v>343</v>
      </c>
      <c r="CI14">
        <v>101</v>
      </c>
      <c r="CJ14">
        <f>CH14*$BF$1</f>
        <v>6.2041424970000003</v>
      </c>
      <c r="CK14">
        <f>CI14*$BF$2</f>
        <v>1.7224828859999999</v>
      </c>
      <c r="CL14">
        <f>CJ14-$CJ$8</f>
        <v>0.39793333799999964</v>
      </c>
      <c r="CM14">
        <f>CK14-$CK$8</f>
        <v>-4.2806257859999999</v>
      </c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E14">
        <v>185</v>
      </c>
      <c r="DF14">
        <f t="shared" si="28"/>
        <v>440</v>
      </c>
      <c r="DG14">
        <f>DE14/(10000*2)</f>
        <v>9.2499999999999995E-3</v>
      </c>
      <c r="DH14">
        <f>DG14-$DG$8</f>
        <v>2.1999999999999999E-2</v>
      </c>
      <c r="DI14">
        <v>122</v>
      </c>
      <c r="DJ14">
        <v>260</v>
      </c>
      <c r="DK14">
        <f>DI14*$DI$1</f>
        <v>15.107632709999999</v>
      </c>
      <c r="DL14">
        <f>DJ14*$DI$2</f>
        <v>31.339423075999999</v>
      </c>
      <c r="DM14">
        <f>DK14-$DK$8</f>
        <v>-34.054090125000002</v>
      </c>
      <c r="DN14">
        <f>DL14-$DL$8</f>
        <v>0.12053624260000007</v>
      </c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</row>
    <row r="15" spans="1:162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BB15">
        <v>-15</v>
      </c>
      <c r="BC15">
        <f t="shared" si="21"/>
        <v>70</v>
      </c>
      <c r="BD15">
        <f>BB15/(10000*2)</f>
        <v>-7.5000000000000002E-4</v>
      </c>
      <c r="BE15">
        <f>BD15-$BD$8</f>
        <v>3.5000000000000005E-3</v>
      </c>
      <c r="BF15">
        <v>243</v>
      </c>
      <c r="BG15">
        <v>263</v>
      </c>
      <c r="BH15">
        <f>BF15*$BF$1</f>
        <v>4.3953545969999999</v>
      </c>
      <c r="BI15">
        <f>BG15*$BF$2</f>
        <v>4.4852772179999993</v>
      </c>
      <c r="BJ15">
        <f>BH15-$BH$8</f>
        <v>-5.5348909740000005</v>
      </c>
      <c r="BK15">
        <f>BI15-$BI$8</f>
        <v>-0.47752000799999994</v>
      </c>
      <c r="BV15" s="15"/>
      <c r="BW15" s="15"/>
      <c r="BX15" s="15"/>
      <c r="BY15" s="15"/>
      <c r="BZ15" s="15"/>
      <c r="CA15" s="15"/>
      <c r="CB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E15">
        <v>235</v>
      </c>
      <c r="DF15">
        <f t="shared" si="28"/>
        <v>490</v>
      </c>
      <c r="DG15">
        <f>DE15/(10000*2)</f>
        <v>1.175E-2</v>
      </c>
      <c r="DH15">
        <f>DG15-$DG$8</f>
        <v>2.4500000000000001E-2</v>
      </c>
      <c r="DI15">
        <v>76</v>
      </c>
      <c r="DJ15">
        <v>259</v>
      </c>
      <c r="DK15">
        <f>DI15*$DI$1</f>
        <v>9.4113121799999995</v>
      </c>
      <c r="DL15">
        <f>DJ15*$DI$2</f>
        <v>31.218886833399999</v>
      </c>
      <c r="DM15">
        <f>DK15-$DK$8</f>
        <v>-39.750410654999996</v>
      </c>
      <c r="DN15">
        <f>DL15-$DL$8</f>
        <v>0</v>
      </c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</row>
    <row r="16" spans="1:162" x14ac:dyDescent="0.2">
      <c r="A16" s="10"/>
      <c r="B16" s="10"/>
      <c r="C16" s="10"/>
      <c r="D16" s="10"/>
      <c r="E16" s="18"/>
      <c r="F16" s="18"/>
      <c r="G16" s="10"/>
      <c r="H16" s="10"/>
      <c r="I16" s="10"/>
      <c r="J16" s="10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BB16">
        <v>15</v>
      </c>
      <c r="BC16">
        <f t="shared" si="21"/>
        <v>100</v>
      </c>
      <c r="BD16">
        <f>BB16/(10000*2)</f>
        <v>7.5000000000000002E-4</v>
      </c>
      <c r="BE16">
        <f>BD16-$BD$8</f>
        <v>5.0000000000000001E-3</v>
      </c>
      <c r="BF16">
        <v>161</v>
      </c>
      <c r="BG16">
        <v>254</v>
      </c>
      <c r="BH16">
        <f>BF16*$BF$1</f>
        <v>2.912148519</v>
      </c>
      <c r="BI16">
        <f>BG16*$BF$2</f>
        <v>4.3317886439999995</v>
      </c>
      <c r="BJ16">
        <f>BH16-$BH$8</f>
        <v>-7.0180970519999999</v>
      </c>
      <c r="BK16">
        <f>BI16-$BI$8</f>
        <v>-0.63100858199999976</v>
      </c>
      <c r="BV16" s="15"/>
      <c r="BW16" s="15"/>
      <c r="BX16" s="15"/>
      <c r="BY16" s="15"/>
      <c r="BZ16" s="15"/>
      <c r="CA16" s="15"/>
      <c r="CB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</row>
    <row r="17" spans="1:162" x14ac:dyDescent="0.2">
      <c r="A17" s="10"/>
      <c r="B17" s="10"/>
      <c r="C17" s="10"/>
      <c r="D17" s="10"/>
      <c r="F17" s="15"/>
      <c r="G17" s="10"/>
      <c r="H17" s="10"/>
      <c r="I17" s="10"/>
      <c r="J17" s="10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BB17">
        <v>35</v>
      </c>
      <c r="BC17">
        <f t="shared" si="21"/>
        <v>120</v>
      </c>
      <c r="BD17">
        <f>BB17/(10000*2)</f>
        <v>1.75E-3</v>
      </c>
      <c r="BE17">
        <f>BD17-$BD$8</f>
        <v>6.0000000000000001E-3</v>
      </c>
      <c r="BF17">
        <v>77</v>
      </c>
      <c r="BG17">
        <v>246</v>
      </c>
      <c r="BH17">
        <f>BF17*$BF$1</f>
        <v>1.3927666830000001</v>
      </c>
      <c r="BI17">
        <f>BG17*$BF$2</f>
        <v>4.1953543559999993</v>
      </c>
      <c r="BJ17">
        <f>BH17-$BH$8</f>
        <v>-8.5374788880000008</v>
      </c>
      <c r="BK17">
        <f>BI17-$BI$8</f>
        <v>-0.76744287</v>
      </c>
      <c r="BV17" s="15"/>
      <c r="BW17" s="15"/>
      <c r="BX17" s="15"/>
      <c r="BY17" s="15"/>
      <c r="BZ17" s="15"/>
      <c r="CA17" s="15"/>
      <c r="CB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</row>
    <row r="18" spans="1:16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BV18" s="15"/>
      <c r="BW18" s="15"/>
      <c r="BX18" s="15"/>
      <c r="BY18" s="15"/>
      <c r="BZ18" s="15"/>
      <c r="CA18" s="15"/>
      <c r="CB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</row>
    <row r="19" spans="1:162" x14ac:dyDescent="0.2">
      <c r="K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BV19" s="15"/>
      <c r="BW19" s="15"/>
      <c r="BX19" s="15"/>
      <c r="BY19" s="15"/>
      <c r="BZ19" s="15"/>
      <c r="CA19" s="15"/>
      <c r="CB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</row>
    <row r="20" spans="1:162" x14ac:dyDescent="0.2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Z20" s="24" t="s">
        <v>5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BV20" s="15"/>
      <c r="BW20" s="15"/>
      <c r="BX20" s="15"/>
      <c r="BY20" s="15"/>
      <c r="BZ20" s="15"/>
      <c r="CA20" s="15"/>
      <c r="CB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</row>
    <row r="21" spans="1:162" x14ac:dyDescent="0.2">
      <c r="A21" s="2" t="s">
        <v>36</v>
      </c>
      <c r="B21" s="3" t="s">
        <v>38</v>
      </c>
      <c r="C21" s="3" t="s">
        <v>34</v>
      </c>
      <c r="D21" s="3" t="s">
        <v>35</v>
      </c>
      <c r="E21" s="3" t="s">
        <v>11</v>
      </c>
      <c r="F21" s="3" t="s">
        <v>12</v>
      </c>
      <c r="G21" s="2" t="s">
        <v>27</v>
      </c>
      <c r="H21" s="2" t="s">
        <v>28</v>
      </c>
      <c r="I21" s="2" t="s">
        <v>29</v>
      </c>
      <c r="J21" s="2" t="s">
        <v>30</v>
      </c>
      <c r="K21" s="17"/>
      <c r="L21" s="17"/>
      <c r="M21" s="17"/>
      <c r="N21" s="17"/>
      <c r="O21" s="17"/>
      <c r="P21" s="17"/>
      <c r="Q21" s="21" t="s">
        <v>37</v>
      </c>
      <c r="R21" s="21" t="s">
        <v>29</v>
      </c>
      <c r="S21" s="17"/>
      <c r="T21" s="17"/>
      <c r="U21" s="17"/>
      <c r="V21" s="17"/>
      <c r="W21" s="17"/>
      <c r="X21" s="17"/>
      <c r="Z21" s="2" t="s">
        <v>36</v>
      </c>
      <c r="AA21" s="3" t="s">
        <v>39</v>
      </c>
      <c r="AB21" s="3" t="s">
        <v>34</v>
      </c>
      <c r="AC21" s="3" t="s">
        <v>35</v>
      </c>
      <c r="AD21" s="3" t="s">
        <v>11</v>
      </c>
      <c r="AE21" s="3" t="s">
        <v>12</v>
      </c>
      <c r="AF21" s="2" t="s">
        <v>27</v>
      </c>
      <c r="AG21" s="2" t="s">
        <v>28</v>
      </c>
      <c r="AH21" s="2" t="s">
        <v>29</v>
      </c>
      <c r="AI21" s="2" t="s">
        <v>30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BV21" s="15"/>
      <c r="BW21" s="15"/>
      <c r="BX21" s="15"/>
      <c r="BY21" s="15"/>
      <c r="BZ21" s="15"/>
      <c r="CA21" s="15"/>
      <c r="CB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</row>
    <row r="22" spans="1:162" x14ac:dyDescent="0.2">
      <c r="A22">
        <v>-60.084000000000003</v>
      </c>
      <c r="C22">
        <f>A22/(10000*2)</f>
        <v>-3.0042000000000003E-3</v>
      </c>
      <c r="E22">
        <v>151</v>
      </c>
      <c r="F22">
        <v>182</v>
      </c>
      <c r="G22">
        <f t="shared" ref="G22:G27" si="41">E22*$F$1</f>
        <v>18.929809270300002</v>
      </c>
      <c r="H22">
        <f t="shared" ref="H22:H27" si="42">F22*$F$2</f>
        <v>22.139746665400001</v>
      </c>
      <c r="K22" s="15"/>
      <c r="L22" s="15"/>
      <c r="M22" s="15"/>
      <c r="N22" s="15"/>
      <c r="O22" s="15"/>
      <c r="P22" s="15"/>
      <c r="Q22" s="15">
        <v>-1E-3</v>
      </c>
      <c r="R22" s="15">
        <f>-7288.9*Q22-0.9035</f>
        <v>6.3853999999999997</v>
      </c>
      <c r="S22" s="15"/>
      <c r="T22" s="15"/>
      <c r="U22" s="15"/>
      <c r="V22" s="15"/>
      <c r="W22" s="15"/>
      <c r="X22" s="15"/>
      <c r="Z22">
        <v>87</v>
      </c>
      <c r="AB22">
        <f>Z22/(10000*2)</f>
        <v>4.3499999999999997E-3</v>
      </c>
      <c r="AD22">
        <v>239</v>
      </c>
      <c r="AE22">
        <v>71</v>
      </c>
      <c r="AF22">
        <f t="shared" ref="AF22:AF28" si="43">AD22*$F$1</f>
        <v>29.961751096700002</v>
      </c>
      <c r="AG22">
        <f t="shared" ref="AG22:AG28" si="44">AE22*$F$2</f>
        <v>8.6369341387000009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Y22" s="22" t="s">
        <v>37</v>
      </c>
      <c r="AZ22" s="23" t="s">
        <v>29</v>
      </c>
      <c r="BV22" s="15"/>
      <c r="BW22" s="15"/>
      <c r="BX22" s="15"/>
      <c r="BY22" s="15"/>
      <c r="BZ22" s="15"/>
      <c r="CA22" s="15"/>
      <c r="CB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</row>
    <row r="23" spans="1:162" x14ac:dyDescent="0.2">
      <c r="A23">
        <v>-70.084000000000003</v>
      </c>
      <c r="B23">
        <f>A23-$A$22</f>
        <v>-10</v>
      </c>
      <c r="C23">
        <f t="shared" ref="C23:C27" si="45">A23/(10000*2)</f>
        <v>-3.5042000000000003E-3</v>
      </c>
      <c r="D23">
        <f>C23-$C$22</f>
        <v>-5.0000000000000001E-4</v>
      </c>
      <c r="E23">
        <v>173</v>
      </c>
      <c r="F23">
        <v>184</v>
      </c>
      <c r="G23">
        <f t="shared" si="41"/>
        <v>21.687794726900002</v>
      </c>
      <c r="H23">
        <f t="shared" si="42"/>
        <v>22.3830405848</v>
      </c>
      <c r="I23">
        <f>G23-$G$22</f>
        <v>2.7579854566000002</v>
      </c>
      <c r="J23">
        <f>H23-$H$22</f>
        <v>0.24329391939999923</v>
      </c>
      <c r="K23" s="15"/>
      <c r="L23" s="15"/>
      <c r="M23" s="15"/>
      <c r="N23" s="15"/>
      <c r="O23" s="15"/>
      <c r="P23" s="15"/>
      <c r="Q23" s="15">
        <v>-3.0000000000000001E-3</v>
      </c>
      <c r="R23" s="15">
        <f t="shared" ref="R23:R24" si="46">-7288.9*Q23-0.9035</f>
        <v>20.963199999999997</v>
      </c>
      <c r="S23" s="15"/>
      <c r="T23" s="15"/>
      <c r="U23" s="15"/>
      <c r="V23" s="15"/>
      <c r="W23" s="15"/>
      <c r="X23" s="15"/>
      <c r="Z23">
        <v>67</v>
      </c>
      <c r="AA23">
        <f>Z23-$Z$22</f>
        <v>-20</v>
      </c>
      <c r="AB23">
        <f t="shared" ref="AB23:AB27" si="47">Z23/(10000*2)</f>
        <v>3.3500000000000001E-3</v>
      </c>
      <c r="AC23">
        <f>AB23-$AB$22</f>
        <v>-9.9999999999999959E-4</v>
      </c>
      <c r="AD23">
        <v>237</v>
      </c>
      <c r="AE23">
        <v>130</v>
      </c>
      <c r="AF23">
        <f t="shared" si="43"/>
        <v>29.711025146100003</v>
      </c>
      <c r="AG23">
        <f t="shared" si="44"/>
        <v>15.814104760999999</v>
      </c>
      <c r="AH23">
        <f>AF23-$AF$22</f>
        <v>-0.25072595059999969</v>
      </c>
      <c r="AI23">
        <f>AG23-$AG$22</f>
        <v>7.1771706222999985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Y23" s="4">
        <v>-1.4999999999999999E-4</v>
      </c>
      <c r="AZ23" s="4">
        <f>-9571.7*AY23-3.4029</f>
        <v>-1.9671449999999999</v>
      </c>
      <c r="BV23" s="15"/>
      <c r="BW23" s="15"/>
      <c r="BX23" s="15"/>
      <c r="BY23" s="15"/>
      <c r="BZ23" s="15"/>
      <c r="CA23" s="15"/>
      <c r="CB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</row>
    <row r="24" spans="1:162" x14ac:dyDescent="0.2">
      <c r="A24">
        <v>-80.084000000000003</v>
      </c>
      <c r="B24">
        <f t="shared" ref="B24:B27" si="48">A24-$A$22</f>
        <v>-20</v>
      </c>
      <c r="C24">
        <f t="shared" si="45"/>
        <v>-4.0042000000000003E-3</v>
      </c>
      <c r="D24">
        <f t="shared" ref="D24:D27" si="49">C24-$C$22</f>
        <v>-1E-3</v>
      </c>
      <c r="E24">
        <v>202</v>
      </c>
      <c r="F24">
        <v>186</v>
      </c>
      <c r="G24">
        <f t="shared" si="41"/>
        <v>25.323321010600001</v>
      </c>
      <c r="H24">
        <f t="shared" si="42"/>
        <v>22.626334504199999</v>
      </c>
      <c r="I24">
        <f>G24-$G$22</f>
        <v>6.3935117402999992</v>
      </c>
      <c r="J24">
        <f>H24-$H$22</f>
        <v>0.48658783879999845</v>
      </c>
      <c r="K24" s="15"/>
      <c r="L24" s="15"/>
      <c r="M24" s="15"/>
      <c r="N24" s="15"/>
      <c r="O24" s="15"/>
      <c r="P24" s="15"/>
      <c r="Q24" s="15">
        <v>5.0000000000000001E-3</v>
      </c>
      <c r="R24" s="15">
        <f t="shared" si="46"/>
        <v>-37.347999999999999</v>
      </c>
      <c r="S24" s="15"/>
      <c r="T24" s="15"/>
      <c r="U24" s="15"/>
      <c r="V24" s="15"/>
      <c r="W24" s="15"/>
      <c r="X24" s="15"/>
      <c r="Z24">
        <v>47</v>
      </c>
      <c r="AA24">
        <f t="shared" ref="AA24:AA27" si="50">Z24-$Z$22</f>
        <v>-40</v>
      </c>
      <c r="AB24">
        <f t="shared" si="47"/>
        <v>2.3500000000000001E-3</v>
      </c>
      <c r="AC24">
        <f t="shared" ref="AC24:AC27" si="51">AB24-$AB$22</f>
        <v>-1.9999999999999996E-3</v>
      </c>
      <c r="AD24">
        <v>145</v>
      </c>
      <c r="AE24">
        <v>195</v>
      </c>
      <c r="AF24">
        <f t="shared" si="43"/>
        <v>18.177631418500003</v>
      </c>
      <c r="AG24">
        <f t="shared" si="44"/>
        <v>23.721157141500001</v>
      </c>
      <c r="AH24">
        <f t="shared" ref="AH24:AH26" si="52">AF24-$AF$22</f>
        <v>-11.7841196782</v>
      </c>
      <c r="AI24">
        <f t="shared" ref="AI24:AI26" si="53">AG24-$AG$22</f>
        <v>15.0842230028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Y24" s="4">
        <v>-6.4999999999999997E-4</v>
      </c>
      <c r="AZ24" s="4">
        <f t="shared" ref="AZ24:AZ25" si="54">-9571.7*AY24-3.4029</f>
        <v>2.8187050000000005</v>
      </c>
      <c r="BV24" s="15"/>
      <c r="BW24" s="15"/>
      <c r="BX24" s="15"/>
      <c r="BY24" s="15"/>
      <c r="BZ24" s="15"/>
      <c r="CA24" s="15"/>
      <c r="CB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E24" s="24" t="s">
        <v>9</v>
      </c>
      <c r="DF24" s="24"/>
      <c r="DG24" s="24"/>
      <c r="DH24" s="24"/>
      <c r="DI24" s="24"/>
      <c r="DJ24" s="24"/>
      <c r="DK24" s="24"/>
      <c r="DL24" s="24"/>
      <c r="DM24" s="24"/>
      <c r="DN24" s="24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G24" s="24" t="s">
        <v>19</v>
      </c>
      <c r="EH24" s="24"/>
      <c r="EI24" s="24"/>
      <c r="EJ24" s="24"/>
      <c r="EK24" s="24"/>
      <c r="EL24" s="24"/>
      <c r="EM24" s="24"/>
      <c r="EN24" s="24"/>
      <c r="EO24" s="24"/>
      <c r="EP24" s="24"/>
    </row>
    <row r="25" spans="1:162" x14ac:dyDescent="0.2">
      <c r="A25">
        <v>-90.084000000000003</v>
      </c>
      <c r="B25">
        <f t="shared" si="48"/>
        <v>-30</v>
      </c>
      <c r="C25">
        <f t="shared" si="45"/>
        <v>-4.5041999999999999E-3</v>
      </c>
      <c r="D25">
        <f t="shared" si="49"/>
        <v>-1.4999999999999996E-3</v>
      </c>
      <c r="E25">
        <v>230</v>
      </c>
      <c r="F25">
        <v>192</v>
      </c>
      <c r="G25">
        <f t="shared" si="41"/>
        <v>28.833484319000004</v>
      </c>
      <c r="H25">
        <f t="shared" si="42"/>
        <v>23.3562162624</v>
      </c>
      <c r="I25">
        <f>G25-$G$22</f>
        <v>9.903675048700002</v>
      </c>
      <c r="J25">
        <f>H25-$H$22</f>
        <v>1.2164695969999997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>
        <v>47</v>
      </c>
      <c r="AA25">
        <f t="shared" si="50"/>
        <v>-40</v>
      </c>
      <c r="AB25">
        <f t="shared" si="47"/>
        <v>2.3500000000000001E-3</v>
      </c>
      <c r="AC25">
        <f t="shared" si="51"/>
        <v>-1.9999999999999996E-3</v>
      </c>
      <c r="AD25">
        <v>235</v>
      </c>
      <c r="AE25">
        <v>196</v>
      </c>
      <c r="AF25">
        <f t="shared" si="43"/>
        <v>29.460299195500003</v>
      </c>
      <c r="AG25">
        <f t="shared" si="44"/>
        <v>23.842804101199999</v>
      </c>
      <c r="AH25">
        <f>AF25-$AF$22</f>
        <v>-0.50145190119999938</v>
      </c>
      <c r="AI25">
        <f>AG25-$AG$22</f>
        <v>15.205869962499998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Y25" s="4">
        <v>-4.6499999999999996E-3</v>
      </c>
      <c r="AZ25" s="4">
        <f t="shared" si="54"/>
        <v>41.105504999999994</v>
      </c>
      <c r="BV25" s="15"/>
      <c r="BW25" s="15"/>
      <c r="BX25" s="15"/>
      <c r="BY25" s="15"/>
      <c r="BZ25" s="15"/>
      <c r="CA25" s="15"/>
      <c r="CB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E25" s="2" t="s">
        <v>36</v>
      </c>
      <c r="DF25" s="3" t="s">
        <v>39</v>
      </c>
      <c r="DG25" s="3" t="s">
        <v>34</v>
      </c>
      <c r="DH25" s="3" t="s">
        <v>35</v>
      </c>
      <c r="DI25" s="3" t="s">
        <v>11</v>
      </c>
      <c r="DJ25" s="3" t="s">
        <v>12</v>
      </c>
      <c r="DK25" s="3" t="s">
        <v>27</v>
      </c>
      <c r="DL25" s="3" t="s">
        <v>28</v>
      </c>
      <c r="DM25" s="3" t="s">
        <v>29</v>
      </c>
      <c r="DN25" s="3" t="s">
        <v>30</v>
      </c>
      <c r="DO25" s="17"/>
      <c r="DP25" s="17"/>
      <c r="DQ25" s="17"/>
      <c r="DR25" s="17"/>
      <c r="DS25" s="17"/>
      <c r="DT25" s="17"/>
      <c r="DU25" s="17"/>
      <c r="DV25" s="22" t="s">
        <v>37</v>
      </c>
      <c r="DW25" s="23" t="s">
        <v>29</v>
      </c>
      <c r="DX25" s="17"/>
      <c r="DY25" s="17"/>
      <c r="DZ25" s="17"/>
      <c r="EA25" s="17"/>
      <c r="EB25" s="17"/>
      <c r="EC25" s="17"/>
      <c r="ED25" s="17"/>
      <c r="EE25" s="17"/>
      <c r="EG25" s="2" t="s">
        <v>36</v>
      </c>
      <c r="EH25" s="3" t="s">
        <v>39</v>
      </c>
      <c r="EI25" s="3" t="s">
        <v>34</v>
      </c>
      <c r="EJ25" s="3" t="s">
        <v>35</v>
      </c>
      <c r="EK25" s="3" t="s">
        <v>11</v>
      </c>
      <c r="EL25" s="3" t="s">
        <v>12</v>
      </c>
      <c r="EM25" s="3" t="s">
        <v>27</v>
      </c>
      <c r="EN25" s="3" t="s">
        <v>28</v>
      </c>
      <c r="EO25" s="3" t="s">
        <v>29</v>
      </c>
      <c r="EP25" s="3" t="s">
        <v>30</v>
      </c>
    </row>
    <row r="26" spans="1:162" x14ac:dyDescent="0.2">
      <c r="A26">
        <v>-100.084</v>
      </c>
      <c r="B26">
        <f t="shared" si="48"/>
        <v>-40</v>
      </c>
      <c r="C26">
        <f t="shared" si="45"/>
        <v>-5.0042000000000003E-3</v>
      </c>
      <c r="D26">
        <f t="shared" si="49"/>
        <v>-2E-3</v>
      </c>
      <c r="E26">
        <v>261</v>
      </c>
      <c r="F26">
        <v>194</v>
      </c>
      <c r="G26">
        <f t="shared" si="41"/>
        <v>32.719736553300002</v>
      </c>
      <c r="H26">
        <f t="shared" si="42"/>
        <v>23.599510181799999</v>
      </c>
      <c r="I26">
        <f>G26-$G$22</f>
        <v>13.789927283000001</v>
      </c>
      <c r="J26">
        <f>H26-$H$22</f>
        <v>1.4597635163999989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>
        <v>27</v>
      </c>
      <c r="AA26">
        <f>Z26-$Z$22</f>
        <v>-60</v>
      </c>
      <c r="AB26">
        <f t="shared" si="47"/>
        <v>1.3500000000000001E-3</v>
      </c>
      <c r="AC26">
        <f>AB26-$AB$22</f>
        <v>-2.9999999999999996E-3</v>
      </c>
      <c r="AD26">
        <v>231</v>
      </c>
      <c r="AE26">
        <v>267</v>
      </c>
      <c r="AF26">
        <f t="shared" si="43"/>
        <v>28.958847294300003</v>
      </c>
      <c r="AG26">
        <f t="shared" si="44"/>
        <v>32.479738239900001</v>
      </c>
      <c r="AH26">
        <f t="shared" si="52"/>
        <v>-1.0029038023999988</v>
      </c>
      <c r="AI26">
        <f t="shared" si="53"/>
        <v>23.842804101200002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Y26" s="4"/>
      <c r="AZ26" s="4"/>
      <c r="BB26" s="24" t="s">
        <v>7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D26" s="24" t="s">
        <v>17</v>
      </c>
      <c r="CE26" s="24"/>
      <c r="CF26" s="24"/>
      <c r="CG26" s="24"/>
      <c r="CH26" s="24"/>
      <c r="CI26" s="24"/>
      <c r="CJ26" s="24"/>
      <c r="CK26" s="24"/>
      <c r="CL26" s="24"/>
      <c r="CM26" s="24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E26">
        <v>-200</v>
      </c>
      <c r="DG26">
        <f>DE26/(10000*2)</f>
        <v>-0.01</v>
      </c>
      <c r="DI26">
        <v>384</v>
      </c>
      <c r="DJ26">
        <v>243</v>
      </c>
      <c r="DK26">
        <f>DI26*$DI$1</f>
        <v>47.551893120000003</v>
      </c>
      <c r="DL26">
        <f>DJ26*$DI$2</f>
        <v>29.290306951799998</v>
      </c>
      <c r="DO26" s="15"/>
      <c r="DP26" s="15"/>
      <c r="DQ26" s="15"/>
      <c r="DR26" s="15"/>
      <c r="DS26" s="15"/>
      <c r="DT26" s="15"/>
      <c r="DU26" s="15"/>
      <c r="DV26" s="15">
        <v>1.32E-3</v>
      </c>
      <c r="DW26" s="15">
        <f>-1664.9*DV26+0.1362</f>
        <v>-2.0614680000000001</v>
      </c>
      <c r="DX26" s="15"/>
      <c r="DY26" s="15"/>
      <c r="DZ26" s="15"/>
      <c r="EA26" s="15"/>
      <c r="EB26" s="15"/>
      <c r="EC26" s="15"/>
      <c r="ED26" s="15"/>
      <c r="EE26" s="15"/>
      <c r="EG26">
        <v>280</v>
      </c>
      <c r="EI26">
        <f>EG26/(10000*2)</f>
        <v>1.4E-2</v>
      </c>
      <c r="EK26">
        <v>234</v>
      </c>
      <c r="EL26">
        <v>93</v>
      </c>
      <c r="EM26">
        <f>EK26*$DI$1</f>
        <v>28.976934870000001</v>
      </c>
      <c r="EN26">
        <f t="shared" ref="EN26:EN31" si="55">EL26*$DI$2</f>
        <v>11.209870561799999</v>
      </c>
      <c r="FE26" s="22" t="s">
        <v>37</v>
      </c>
      <c r="FF26" s="23" t="s">
        <v>29</v>
      </c>
    </row>
    <row r="27" spans="1:162" x14ac:dyDescent="0.2">
      <c r="A27">
        <v>-140</v>
      </c>
      <c r="B27">
        <f t="shared" si="48"/>
        <v>-79.915999999999997</v>
      </c>
      <c r="C27">
        <f t="shared" si="45"/>
        <v>-7.0000000000000001E-3</v>
      </c>
      <c r="D27">
        <f t="shared" si="49"/>
        <v>-3.9957999999999999E-3</v>
      </c>
      <c r="E27">
        <v>376</v>
      </c>
      <c r="F27">
        <v>205</v>
      </c>
      <c r="G27">
        <f t="shared" si="41"/>
        <v>47.136478712800006</v>
      </c>
      <c r="H27">
        <f t="shared" si="42"/>
        <v>24.937626738500001</v>
      </c>
      <c r="I27">
        <f>G27-$G$22</f>
        <v>28.206669442500004</v>
      </c>
      <c r="J27">
        <f>H27-$H$22</f>
        <v>2.7978800731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>
        <v>17</v>
      </c>
      <c r="AA27">
        <f t="shared" si="50"/>
        <v>-70</v>
      </c>
      <c r="AB27">
        <f t="shared" si="47"/>
        <v>8.4999999999999995E-4</v>
      </c>
      <c r="AC27">
        <f t="shared" si="51"/>
        <v>-3.4999999999999996E-3</v>
      </c>
      <c r="AD27">
        <v>230</v>
      </c>
      <c r="AE27">
        <v>332</v>
      </c>
      <c r="AF27">
        <f t="shared" si="43"/>
        <v>28.833484319000004</v>
      </c>
      <c r="AG27">
        <f t="shared" si="44"/>
        <v>40.386790620399999</v>
      </c>
      <c r="AH27">
        <f>AF27-$AF$22</f>
        <v>-1.1282667776999986</v>
      </c>
      <c r="AI27">
        <f>AG27-$AG$22</f>
        <v>31.7498564817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BB27" s="2" t="s">
        <v>36</v>
      </c>
      <c r="BC27" s="3" t="s">
        <v>39</v>
      </c>
      <c r="BD27" s="3" t="s">
        <v>34</v>
      </c>
      <c r="BE27" s="3" t="s">
        <v>35</v>
      </c>
      <c r="BF27" s="3" t="s">
        <v>11</v>
      </c>
      <c r="BG27" s="3" t="s">
        <v>12</v>
      </c>
      <c r="BH27" s="3" t="s">
        <v>27</v>
      </c>
      <c r="BI27" s="3" t="s">
        <v>28</v>
      </c>
      <c r="BJ27" s="3" t="s">
        <v>29</v>
      </c>
      <c r="BK27" s="3" t="s">
        <v>30</v>
      </c>
      <c r="BL27" s="17"/>
      <c r="BM27" s="17"/>
      <c r="BN27" s="17"/>
      <c r="BO27" s="17"/>
      <c r="BP27" s="17"/>
      <c r="BQ27" s="17"/>
      <c r="BR27" s="17"/>
      <c r="BS27" s="17"/>
      <c r="BT27" s="22" t="s">
        <v>37</v>
      </c>
      <c r="BU27" s="23" t="s">
        <v>29</v>
      </c>
      <c r="BV27" s="17"/>
      <c r="BW27" s="17"/>
      <c r="BX27" s="17"/>
      <c r="BY27" s="17"/>
      <c r="BZ27" s="17"/>
      <c r="CA27" s="17"/>
      <c r="CB27" s="17"/>
      <c r="CD27" s="2" t="s">
        <v>36</v>
      </c>
      <c r="CE27" s="3" t="s">
        <v>39</v>
      </c>
      <c r="CF27" s="3" t="s">
        <v>34</v>
      </c>
      <c r="CG27" s="3" t="s">
        <v>35</v>
      </c>
      <c r="CH27" s="3" t="s">
        <v>11</v>
      </c>
      <c r="CI27" s="3" t="s">
        <v>12</v>
      </c>
      <c r="CJ27" s="3" t="s">
        <v>27</v>
      </c>
      <c r="CK27" s="3" t="s">
        <v>28</v>
      </c>
      <c r="CL27" s="3" t="s">
        <v>29</v>
      </c>
      <c r="CM27" s="3" t="s">
        <v>30</v>
      </c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E27">
        <v>-110</v>
      </c>
      <c r="DF27">
        <f>DE27-$DE$26</f>
        <v>90</v>
      </c>
      <c r="DG27">
        <f t="shared" ref="DG27" si="56">DE27/(10000*2)</f>
        <v>-5.4999999999999997E-3</v>
      </c>
      <c r="DH27">
        <f>DG27-$DG$26</f>
        <v>4.5000000000000005E-3</v>
      </c>
      <c r="DI27">
        <v>325</v>
      </c>
      <c r="DJ27">
        <v>248</v>
      </c>
      <c r="DK27">
        <f t="shared" ref="DK27" si="57">DI27*$DI$1</f>
        <v>40.245742874999998</v>
      </c>
      <c r="DL27">
        <f t="shared" ref="DL27" si="58">DJ27*$DI$2</f>
        <v>29.892988164799998</v>
      </c>
      <c r="DM27">
        <f>DK27-$DK$26</f>
        <v>-7.3061502450000049</v>
      </c>
      <c r="DN27">
        <f>DL27-$DL$26</f>
        <v>0.60268121300000033</v>
      </c>
      <c r="DO27" s="15"/>
      <c r="DP27" s="15"/>
      <c r="DQ27" s="15"/>
      <c r="DR27" s="15"/>
      <c r="DS27" s="15"/>
      <c r="DT27" s="15"/>
      <c r="DU27" s="15"/>
      <c r="DV27" s="15">
        <v>3.32E-3</v>
      </c>
      <c r="DW27" s="15">
        <f t="shared" ref="DW27:DW28" si="59">-1664.9*DV27+0.1362</f>
        <v>-5.3912680000000011</v>
      </c>
      <c r="DX27" s="15"/>
      <c r="DY27" s="15"/>
      <c r="DZ27" s="15"/>
      <c r="EA27" s="15"/>
      <c r="EB27" s="15"/>
      <c r="EC27" s="15"/>
      <c r="ED27" s="15"/>
      <c r="EE27" s="15"/>
      <c r="EG27">
        <v>190</v>
      </c>
      <c r="EH27">
        <f>EG27-$EG$26</f>
        <v>-90</v>
      </c>
      <c r="EI27">
        <f t="shared" ref="EI27" si="60">EG27/(10000*2)</f>
        <v>9.4999999999999998E-3</v>
      </c>
      <c r="EJ27">
        <f>EI27-$EI$26</f>
        <v>-4.5000000000000005E-3</v>
      </c>
      <c r="EK27">
        <v>237</v>
      </c>
      <c r="EL27">
        <v>150</v>
      </c>
      <c r="EM27">
        <f t="shared" ref="EM27" si="61">EK27*$DI$1</f>
        <v>29.348434035</v>
      </c>
      <c r="EN27">
        <f t="shared" si="55"/>
        <v>18.080436389999999</v>
      </c>
      <c r="EO27">
        <f>EM27-$EM$26</f>
        <v>0.37149916499999946</v>
      </c>
      <c r="EP27">
        <f>EN27-$EN$26</f>
        <v>6.8705658282000002</v>
      </c>
      <c r="FE27">
        <v>1.5499999999999999E-3</v>
      </c>
      <c r="FF27">
        <f>-1674.1*FE27-0.6388</f>
        <v>-3.2336549999999997</v>
      </c>
    </row>
    <row r="28" spans="1:162" x14ac:dyDescent="0.2"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Z28">
        <v>-13</v>
      </c>
      <c r="AA28">
        <f>Z28-$Z$22</f>
        <v>-100</v>
      </c>
      <c r="AB28">
        <f>Z28/(10000*2)</f>
        <v>-6.4999999999999997E-4</v>
      </c>
      <c r="AC28">
        <f>AB28-$AB$22</f>
        <v>-4.9999999999999992E-3</v>
      </c>
      <c r="AD28">
        <v>229</v>
      </c>
      <c r="AE28">
        <v>401</v>
      </c>
      <c r="AF28">
        <f t="shared" si="43"/>
        <v>28.708121343700004</v>
      </c>
      <c r="AG28">
        <f t="shared" si="44"/>
        <v>48.780430839700003</v>
      </c>
      <c r="AH28">
        <f>AF28-$AF$22</f>
        <v>-1.2536297529999985</v>
      </c>
      <c r="AI28">
        <f>AG28-$AG$22</f>
        <v>40.143496701000004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BB28">
        <v>55</v>
      </c>
      <c r="BD28">
        <f>BB28/(10000*2)</f>
        <v>2.7499999999999998E-3</v>
      </c>
      <c r="BF28">
        <v>102</v>
      </c>
      <c r="BG28">
        <v>244</v>
      </c>
      <c r="BH28">
        <f>BF28*$BF$1</f>
        <v>1.8449636580000002</v>
      </c>
      <c r="BI28">
        <f>BG28*$BF$2</f>
        <v>4.1612457839999992</v>
      </c>
      <c r="BT28" s="15">
        <v>1.65E-3</v>
      </c>
      <c r="BU28" s="15">
        <f>-2682.2*BT28-0.1748</f>
        <v>-4.6004300000000002</v>
      </c>
      <c r="BV28" s="17"/>
      <c r="BW28" s="17"/>
      <c r="BX28" s="17"/>
      <c r="BY28" s="17"/>
      <c r="BZ28" s="17"/>
      <c r="CA28" s="17"/>
      <c r="CB28" s="17"/>
      <c r="CD28">
        <v>110</v>
      </c>
      <c r="CF28">
        <f>CD28/(10000*2)</f>
        <v>5.4999999999999997E-3</v>
      </c>
      <c r="CH28">
        <v>327</v>
      </c>
      <c r="CI28">
        <v>365</v>
      </c>
      <c r="CJ28">
        <f>CH28*$BF$1</f>
        <v>5.9147364330000007</v>
      </c>
      <c r="CK28">
        <f>CI28*$BF$2</f>
        <v>6.2248143899999997</v>
      </c>
      <c r="CN28" s="15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B28" s="22" t="s">
        <v>37</v>
      </c>
      <c r="DC28" s="23" t="s">
        <v>29</v>
      </c>
      <c r="DE28">
        <v>-20</v>
      </c>
      <c r="DF28">
        <f t="shared" ref="DF28:DF31" si="62">DE28-$DE$26</f>
        <v>180</v>
      </c>
      <c r="DG28">
        <f>DE28/(10000*2)</f>
        <v>-1E-3</v>
      </c>
      <c r="DH28">
        <f t="shared" ref="DH28:DH31" si="63">DG28-$DG$26</f>
        <v>9.0000000000000011E-3</v>
      </c>
      <c r="DI28">
        <v>264</v>
      </c>
      <c r="DJ28">
        <v>254</v>
      </c>
      <c r="DK28">
        <f>DI28*$DI$1</f>
        <v>32.691926520000003</v>
      </c>
      <c r="DL28">
        <f>DJ28*$DI$2</f>
        <v>30.616205620399999</v>
      </c>
      <c r="DM28">
        <f t="shared" ref="DM28:DM31" si="64">DK28-$DK$26</f>
        <v>-14.8599666</v>
      </c>
      <c r="DN28">
        <f t="shared" ref="DN28:DN31" si="65">DL28-$DL$26</f>
        <v>1.3258986686000007</v>
      </c>
      <c r="DO28" s="15"/>
      <c r="DP28" s="15"/>
      <c r="DQ28" s="15"/>
      <c r="DR28" s="15"/>
      <c r="DS28" s="15"/>
      <c r="DT28" s="15"/>
      <c r="DU28" s="15"/>
      <c r="DV28" s="15">
        <v>-1.6800000000000001E-3</v>
      </c>
      <c r="DW28" s="15">
        <f t="shared" si="59"/>
        <v>2.9332320000000003</v>
      </c>
      <c r="DX28" s="15"/>
      <c r="DY28" s="15"/>
      <c r="DZ28" s="15"/>
      <c r="EA28" s="15"/>
      <c r="EB28" s="15"/>
      <c r="EC28" s="15"/>
      <c r="ED28" s="15"/>
      <c r="EE28" s="15"/>
      <c r="EG28">
        <v>100</v>
      </c>
      <c r="EH28">
        <f t="shared" ref="EH28:EH31" si="66">EG28-$EG$26</f>
        <v>-180</v>
      </c>
      <c r="EI28">
        <f>EG28/(10000*2)</f>
        <v>5.0000000000000001E-3</v>
      </c>
      <c r="EJ28">
        <f t="shared" ref="EJ28:EJ31" si="67">EI28-$EI$26</f>
        <v>-9.0000000000000011E-3</v>
      </c>
      <c r="EK28">
        <v>244</v>
      </c>
      <c r="EL28">
        <v>212</v>
      </c>
      <c r="EM28">
        <f>EK28*$DI$1</f>
        <v>30.215265419999998</v>
      </c>
      <c r="EN28">
        <f t="shared" si="55"/>
        <v>25.5536834312</v>
      </c>
      <c r="EO28">
        <f t="shared" ref="EO28:EO31" si="68">EM28-$EM$26</f>
        <v>1.238330549999997</v>
      </c>
      <c r="EP28">
        <f>EN28-$EN$26</f>
        <v>14.343812869400001</v>
      </c>
      <c r="FE28">
        <v>3.5500000000000002E-3</v>
      </c>
      <c r="FF28">
        <f t="shared" ref="FF28:FF29" si="69">-1674.1*FE28-0.6388</f>
        <v>-6.581855</v>
      </c>
    </row>
    <row r="29" spans="1:162" x14ac:dyDescent="0.2"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BB29">
        <v>45</v>
      </c>
      <c r="BC29">
        <f>BB29-$BB$28</f>
        <v>-10</v>
      </c>
      <c r="BD29">
        <f t="shared" ref="BD29:BD34" si="70">BB29/(10000*2)</f>
        <v>2.2499999999999998E-3</v>
      </c>
      <c r="BE29">
        <f t="shared" ref="BE29:BE34" si="71">BD29-$BD$28</f>
        <v>-5.0000000000000001E-4</v>
      </c>
      <c r="BF29">
        <v>163</v>
      </c>
      <c r="BG29">
        <v>244</v>
      </c>
      <c r="BH29">
        <f t="shared" ref="BH29:BH34" si="72">BF29*$BF$1</f>
        <v>2.9483242770000002</v>
      </c>
      <c r="BI29">
        <f t="shared" ref="BI29:BI33" si="73">BG29*$BF$2</f>
        <v>4.1612457839999992</v>
      </c>
      <c r="BJ29">
        <f t="shared" ref="BJ29:BJ34" si="74">BH29-$BH$28</f>
        <v>1.103360619</v>
      </c>
      <c r="BK29">
        <f t="shared" ref="BK29:BK34" si="75">BI29-$BI$28</f>
        <v>0</v>
      </c>
      <c r="BT29" s="15">
        <v>6.4999999999999997E-4</v>
      </c>
      <c r="BU29" s="15">
        <f t="shared" ref="BU29:BU30" si="76">-2682.2*BT29-0.1748</f>
        <v>-1.9182299999999999</v>
      </c>
      <c r="BV29" s="17"/>
      <c r="BW29" s="17"/>
      <c r="BX29" s="17"/>
      <c r="BY29" s="17"/>
      <c r="BZ29" s="17"/>
      <c r="CA29" s="17"/>
      <c r="CB29" s="17"/>
      <c r="CD29">
        <v>115</v>
      </c>
      <c r="CE29">
        <f>CD29-$CD$28</f>
        <v>5</v>
      </c>
      <c r="CF29">
        <f t="shared" ref="CF29:CF35" si="77">CD29/(10000*2)</f>
        <v>5.7499999999999999E-3</v>
      </c>
      <c r="CG29">
        <f t="shared" ref="CG29:CG35" si="78">CF29-$CF$28</f>
        <v>2.5000000000000022E-4</v>
      </c>
      <c r="CH29">
        <v>319</v>
      </c>
      <c r="CI29">
        <v>345</v>
      </c>
      <c r="CJ29">
        <f t="shared" ref="CJ29:CJ35" si="79">CH29*$BF$1</f>
        <v>5.7700334010000001</v>
      </c>
      <c r="CK29">
        <f t="shared" ref="CK29:CK35" si="80">CI29*$BF$2</f>
        <v>5.8837286699999991</v>
      </c>
      <c r="CL29">
        <f t="shared" ref="CL29:CL35" si="81">CJ29-$CJ$28</f>
        <v>-0.14470303200000068</v>
      </c>
      <c r="CM29">
        <f t="shared" ref="CM29:CM35" si="82">CK29-$CK$28</f>
        <v>-0.34108572000000059</v>
      </c>
      <c r="CN29" s="15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B29">
        <v>-5.0000000000000002E-5</v>
      </c>
      <c r="DC29">
        <f>-2521.6*DB29+0.268</f>
        <v>0.39407999999999999</v>
      </c>
      <c r="DE29">
        <v>70</v>
      </c>
      <c r="DF29">
        <f t="shared" si="62"/>
        <v>270</v>
      </c>
      <c r="DG29">
        <f>DE29/(10000*2)</f>
        <v>3.5000000000000001E-3</v>
      </c>
      <c r="DH29">
        <f t="shared" si="63"/>
        <v>1.35E-2</v>
      </c>
      <c r="DI29">
        <v>203</v>
      </c>
      <c r="DJ29">
        <v>260</v>
      </c>
      <c r="DK29">
        <f>DI29*$DI$1</f>
        <v>25.138110165000001</v>
      </c>
      <c r="DL29">
        <f>DJ29*$DI$2</f>
        <v>31.339423075999999</v>
      </c>
      <c r="DM29">
        <f>DK29-$DK$26</f>
        <v>-22.413782955000002</v>
      </c>
      <c r="DN29">
        <f t="shared" si="65"/>
        <v>2.0491161242000011</v>
      </c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G29">
        <v>10</v>
      </c>
      <c r="EH29">
        <f t="shared" si="66"/>
        <v>-270</v>
      </c>
      <c r="EI29">
        <f>EG29/(10000*2)</f>
        <v>5.0000000000000001E-4</v>
      </c>
      <c r="EJ29">
        <f t="shared" si="67"/>
        <v>-1.35E-2</v>
      </c>
      <c r="EK29">
        <v>252</v>
      </c>
      <c r="EL29">
        <v>276</v>
      </c>
      <c r="EM29">
        <f>EK29*$DI$1</f>
        <v>31.205929859999998</v>
      </c>
      <c r="EN29">
        <f t="shared" si="55"/>
        <v>33.268002957599997</v>
      </c>
      <c r="EO29">
        <f t="shared" si="68"/>
        <v>2.2289949899999968</v>
      </c>
      <c r="EP29">
        <f>EN29-$EN$26</f>
        <v>22.058132395799998</v>
      </c>
      <c r="FE29">
        <v>-1.4499999999999999E-3</v>
      </c>
      <c r="FF29">
        <f t="shared" si="69"/>
        <v>1.7886449999999996</v>
      </c>
    </row>
    <row r="30" spans="1:162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AR30" s="15"/>
      <c r="AS30" s="15"/>
      <c r="AT30" s="15"/>
      <c r="AU30" s="15"/>
      <c r="AV30" s="15"/>
      <c r="AW30" s="15"/>
      <c r="BB30">
        <v>35</v>
      </c>
      <c r="BC30">
        <f t="shared" ref="BC30:BC34" si="83">BB30-$BB$28</f>
        <v>-20</v>
      </c>
      <c r="BD30">
        <f t="shared" si="70"/>
        <v>1.75E-3</v>
      </c>
      <c r="BE30">
        <f t="shared" si="71"/>
        <v>-9.999999999999998E-4</v>
      </c>
      <c r="BF30">
        <v>244</v>
      </c>
      <c r="BG30">
        <v>244</v>
      </c>
      <c r="BH30">
        <f t="shared" si="72"/>
        <v>4.4134424760000002</v>
      </c>
      <c r="BI30">
        <f t="shared" si="73"/>
        <v>4.1612457839999992</v>
      </c>
      <c r="BJ30">
        <f t="shared" si="74"/>
        <v>2.568478818</v>
      </c>
      <c r="BK30">
        <f t="shared" si="75"/>
        <v>0</v>
      </c>
      <c r="BT30" s="15">
        <v>6.6499999999999997E-3</v>
      </c>
      <c r="BU30" s="15">
        <f t="shared" si="76"/>
        <v>-18.011430000000001</v>
      </c>
      <c r="BV30" s="17"/>
      <c r="BW30" s="17"/>
      <c r="BX30" s="17"/>
      <c r="BY30" s="17"/>
      <c r="BZ30" s="17"/>
      <c r="CA30" s="17"/>
      <c r="CB30" s="17"/>
      <c r="CD30">
        <v>120</v>
      </c>
      <c r="CE30">
        <f t="shared" ref="CE30:CE35" si="84">CD30-$CD$28</f>
        <v>10</v>
      </c>
      <c r="CF30">
        <f t="shared" si="77"/>
        <v>6.0000000000000001E-3</v>
      </c>
      <c r="CG30">
        <f t="shared" si="78"/>
        <v>5.0000000000000044E-4</v>
      </c>
      <c r="CH30">
        <v>323</v>
      </c>
      <c r="CI30">
        <v>308</v>
      </c>
      <c r="CJ30">
        <f t="shared" si="79"/>
        <v>5.8423849170000004</v>
      </c>
      <c r="CK30">
        <f t="shared" si="80"/>
        <v>5.2527200879999993</v>
      </c>
      <c r="CL30">
        <f t="shared" si="81"/>
        <v>-7.2351516000000338E-2</v>
      </c>
      <c r="CM30">
        <f t="shared" si="82"/>
        <v>-0.97209430200000035</v>
      </c>
      <c r="CN30" s="15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B30">
        <v>-4.4999999999999999E-4</v>
      </c>
      <c r="DC30">
        <f t="shared" ref="DC30:DC31" si="85">-2521.6*DB30+0.268</f>
        <v>1.40272</v>
      </c>
      <c r="DE30">
        <v>160</v>
      </c>
      <c r="DF30">
        <f t="shared" si="62"/>
        <v>360</v>
      </c>
      <c r="DG30">
        <f>DE30/(10000*2)</f>
        <v>8.0000000000000002E-3</v>
      </c>
      <c r="DH30">
        <f t="shared" si="63"/>
        <v>1.8000000000000002E-2</v>
      </c>
      <c r="DI30">
        <v>143</v>
      </c>
      <c r="DJ30">
        <v>267</v>
      </c>
      <c r="DK30">
        <f>DI30*$DI$1</f>
        <v>17.708126865000001</v>
      </c>
      <c r="DL30">
        <f>DJ30*$DI$2</f>
        <v>32.1831767742</v>
      </c>
      <c r="DM30">
        <f t="shared" si="64"/>
        <v>-29.843766255000002</v>
      </c>
      <c r="DN30">
        <f>DL30-$DL$26</f>
        <v>2.8928698224000016</v>
      </c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G30">
        <v>-80</v>
      </c>
      <c r="EH30">
        <f t="shared" si="66"/>
        <v>-360</v>
      </c>
      <c r="EI30">
        <f>EG30/(10000*2)</f>
        <v>-4.0000000000000001E-3</v>
      </c>
      <c r="EJ30">
        <f t="shared" si="67"/>
        <v>-1.8000000000000002E-2</v>
      </c>
      <c r="EK30">
        <v>257</v>
      </c>
      <c r="EL30">
        <v>339</v>
      </c>
      <c r="EM30">
        <f>EK30*$DI$1</f>
        <v>31.825095134999998</v>
      </c>
      <c r="EN30">
        <f t="shared" si="55"/>
        <v>40.861786241399997</v>
      </c>
      <c r="EO30">
        <f t="shared" si="68"/>
        <v>2.8481602649999971</v>
      </c>
      <c r="EP30">
        <f>EN30-$EN$26</f>
        <v>29.651915679599998</v>
      </c>
    </row>
    <row r="31" spans="1:162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AR31" s="15"/>
      <c r="AS31" s="15"/>
      <c r="AT31" s="15"/>
      <c r="AU31" s="15"/>
      <c r="AV31" s="15"/>
      <c r="AW31" s="15"/>
      <c r="BB31">
        <v>25</v>
      </c>
      <c r="BC31">
        <f t="shared" si="83"/>
        <v>-30</v>
      </c>
      <c r="BD31">
        <f t="shared" si="70"/>
        <v>1.25E-3</v>
      </c>
      <c r="BE31">
        <f t="shared" si="71"/>
        <v>-1.4999999999999998E-3</v>
      </c>
      <c r="BF31">
        <v>315</v>
      </c>
      <c r="BG31">
        <v>244</v>
      </c>
      <c r="BH31">
        <f t="shared" si="72"/>
        <v>5.6976818850000006</v>
      </c>
      <c r="BI31">
        <f>BG31*$BF$2</f>
        <v>4.1612457839999992</v>
      </c>
      <c r="BJ31">
        <f t="shared" si="74"/>
        <v>3.8527182270000004</v>
      </c>
      <c r="BK31">
        <f t="shared" si="75"/>
        <v>0</v>
      </c>
      <c r="BV31" s="17"/>
      <c r="BW31" s="17"/>
      <c r="BX31" s="17"/>
      <c r="BY31" s="17"/>
      <c r="BZ31" s="17"/>
      <c r="CA31" s="17"/>
      <c r="CB31" s="17"/>
      <c r="CD31">
        <v>125</v>
      </c>
      <c r="CE31">
        <f t="shared" si="84"/>
        <v>15</v>
      </c>
      <c r="CF31">
        <f t="shared" si="77"/>
        <v>6.2500000000000003E-3</v>
      </c>
      <c r="CG31">
        <f t="shared" si="78"/>
        <v>7.5000000000000067E-4</v>
      </c>
      <c r="CH31">
        <v>330</v>
      </c>
      <c r="CI31">
        <v>269</v>
      </c>
      <c r="CJ31">
        <f t="shared" si="79"/>
        <v>5.9690000700000008</v>
      </c>
      <c r="CK31">
        <f t="shared" si="80"/>
        <v>4.5876029339999995</v>
      </c>
      <c r="CL31">
        <f t="shared" si="81"/>
        <v>5.4263637000000031E-2</v>
      </c>
      <c r="CM31">
        <f t="shared" si="82"/>
        <v>-1.6372114560000002</v>
      </c>
      <c r="CN31" s="15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B31">
        <v>-7.5000000000000002E-4</v>
      </c>
      <c r="DC31">
        <f t="shared" si="85"/>
        <v>2.1592000000000002</v>
      </c>
      <c r="DE31">
        <v>250</v>
      </c>
      <c r="DF31">
        <f t="shared" si="62"/>
        <v>450</v>
      </c>
      <c r="DG31">
        <f>DE31/(10000*2)</f>
        <v>1.2500000000000001E-2</v>
      </c>
      <c r="DH31">
        <f t="shared" si="63"/>
        <v>2.2499999999999999E-2</v>
      </c>
      <c r="DI31">
        <v>83</v>
      </c>
      <c r="DJ31">
        <v>273</v>
      </c>
      <c r="DK31">
        <f>DI31*$DI$1</f>
        <v>10.278143565000001</v>
      </c>
      <c r="DL31">
        <f>DJ31*$DI$2</f>
        <v>32.9063942298</v>
      </c>
      <c r="DM31">
        <f t="shared" si="64"/>
        <v>-37.273749555000002</v>
      </c>
      <c r="DN31">
        <f t="shared" si="65"/>
        <v>3.616087278000002</v>
      </c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G31">
        <v>-170</v>
      </c>
      <c r="EH31">
        <f t="shared" si="66"/>
        <v>-450</v>
      </c>
      <c r="EI31">
        <f>EG31/(10000*2)</f>
        <v>-8.5000000000000006E-3</v>
      </c>
      <c r="EJ31">
        <f t="shared" si="67"/>
        <v>-2.2499999999999999E-2</v>
      </c>
      <c r="EK31">
        <v>262</v>
      </c>
      <c r="EL31">
        <v>399</v>
      </c>
      <c r="EM31">
        <f>EK31*$DI$1</f>
        <v>32.444260409999998</v>
      </c>
      <c r="EN31">
        <f t="shared" si="55"/>
        <v>48.093960797400001</v>
      </c>
      <c r="EO31">
        <f t="shared" si="68"/>
        <v>3.4673255399999974</v>
      </c>
      <c r="EP31">
        <f>EN31-$EN$26</f>
        <v>36.884090235599999</v>
      </c>
    </row>
    <row r="32" spans="1:162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AR32" s="15"/>
      <c r="AS32" s="15"/>
      <c r="AT32" s="15"/>
      <c r="AU32" s="15"/>
      <c r="AV32" s="15"/>
      <c r="AW32" s="15"/>
      <c r="BB32">
        <v>15</v>
      </c>
      <c r="BC32">
        <f t="shared" si="83"/>
        <v>-40</v>
      </c>
      <c r="BD32">
        <f t="shared" si="70"/>
        <v>7.5000000000000002E-4</v>
      </c>
      <c r="BE32">
        <f t="shared" si="71"/>
        <v>-2E-3</v>
      </c>
      <c r="BF32">
        <v>390</v>
      </c>
      <c r="BG32">
        <v>255</v>
      </c>
      <c r="BH32">
        <f>BF32*$BF$1</f>
        <v>7.0542728100000005</v>
      </c>
      <c r="BI32">
        <f t="shared" si="73"/>
        <v>4.34884293</v>
      </c>
      <c r="BJ32">
        <f t="shared" si="74"/>
        <v>5.2093091520000003</v>
      </c>
      <c r="BK32">
        <f t="shared" si="75"/>
        <v>0.18759714600000077</v>
      </c>
      <c r="BV32" s="15"/>
      <c r="BW32" s="15"/>
      <c r="BX32" s="15"/>
      <c r="BY32" s="15"/>
      <c r="BZ32" s="15"/>
      <c r="CA32" s="15"/>
      <c r="CB32" s="15"/>
      <c r="CD32">
        <v>130</v>
      </c>
      <c r="CE32">
        <f t="shared" si="84"/>
        <v>20</v>
      </c>
      <c r="CF32">
        <f t="shared" si="77"/>
        <v>6.4999999999999997E-3</v>
      </c>
      <c r="CG32">
        <f t="shared" si="78"/>
        <v>1E-3</v>
      </c>
      <c r="CH32">
        <v>331</v>
      </c>
      <c r="CI32">
        <v>227</v>
      </c>
      <c r="CJ32">
        <f t="shared" si="79"/>
        <v>5.9870879490000002</v>
      </c>
      <c r="CK32">
        <f>CI32*$BF$2</f>
        <v>3.8713229219999996</v>
      </c>
      <c r="CL32">
        <f t="shared" si="81"/>
        <v>7.2351515999999449E-2</v>
      </c>
      <c r="CM32">
        <f t="shared" si="82"/>
        <v>-2.3534914680000001</v>
      </c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</row>
    <row r="33" spans="1:162" x14ac:dyDescent="0.2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BB33">
        <v>5</v>
      </c>
      <c r="BC33">
        <f t="shared" si="83"/>
        <v>-50</v>
      </c>
      <c r="BD33">
        <f t="shared" si="70"/>
        <v>2.5000000000000001E-4</v>
      </c>
      <c r="BE33">
        <f t="shared" si="71"/>
        <v>-2.4999999999999996E-3</v>
      </c>
      <c r="BF33">
        <v>464</v>
      </c>
      <c r="BG33">
        <v>253</v>
      </c>
      <c r="BH33">
        <f t="shared" si="72"/>
        <v>8.3927758560000001</v>
      </c>
      <c r="BI33">
        <f t="shared" si="73"/>
        <v>4.3147343579999999</v>
      </c>
      <c r="BJ33">
        <f t="shared" si="74"/>
        <v>6.5478121979999999</v>
      </c>
      <c r="BK33">
        <f t="shared" si="75"/>
        <v>0.15348857400000071</v>
      </c>
      <c r="BV33" s="15"/>
      <c r="BW33" s="15"/>
      <c r="BX33" s="15"/>
      <c r="BY33" s="15"/>
      <c r="BZ33" s="15"/>
      <c r="CA33" s="15"/>
      <c r="CB33" s="15"/>
      <c r="CD33">
        <v>135</v>
      </c>
      <c r="CE33">
        <f t="shared" si="84"/>
        <v>25</v>
      </c>
      <c r="CF33">
        <f t="shared" si="77"/>
        <v>6.7499999999999999E-3</v>
      </c>
      <c r="CG33">
        <f t="shared" si="78"/>
        <v>1.2500000000000002E-3</v>
      </c>
      <c r="CH33">
        <v>327</v>
      </c>
      <c r="CI33">
        <v>202</v>
      </c>
      <c r="CJ33">
        <f t="shared" si="79"/>
        <v>5.9147364330000007</v>
      </c>
      <c r="CK33">
        <f t="shared" si="80"/>
        <v>3.4449657719999998</v>
      </c>
      <c r="CL33">
        <f t="shared" si="81"/>
        <v>0</v>
      </c>
      <c r="CM33">
        <f t="shared" si="82"/>
        <v>-2.7798486179999999</v>
      </c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</row>
    <row r="34" spans="1:162" x14ac:dyDescent="0.2">
      <c r="A34" s="24" t="s">
        <v>6</v>
      </c>
      <c r="B34" s="24"/>
      <c r="C34" s="24"/>
      <c r="D34" s="24"/>
      <c r="E34" s="24"/>
      <c r="F34" s="24"/>
      <c r="G34" s="24"/>
      <c r="H34" s="24"/>
      <c r="I34" s="24"/>
      <c r="J34" s="24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Z34" s="24" t="s">
        <v>16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BB34">
        <v>-5</v>
      </c>
      <c r="BC34">
        <f t="shared" si="83"/>
        <v>-60</v>
      </c>
      <c r="BD34">
        <f t="shared" si="70"/>
        <v>-2.5000000000000001E-4</v>
      </c>
      <c r="BE34">
        <f t="shared" si="71"/>
        <v>-3.0000000000000001E-3</v>
      </c>
      <c r="BF34">
        <v>535</v>
      </c>
      <c r="BG34">
        <v>259</v>
      </c>
      <c r="BH34">
        <f t="shared" si="72"/>
        <v>9.6770152650000014</v>
      </c>
      <c r="BI34">
        <f>BG34*$BF$2</f>
        <v>4.4170600739999992</v>
      </c>
      <c r="BJ34">
        <f t="shared" si="74"/>
        <v>7.8320516070000012</v>
      </c>
      <c r="BK34">
        <f t="shared" si="75"/>
        <v>0.25581429</v>
      </c>
      <c r="BV34" s="15"/>
      <c r="BW34" s="15"/>
      <c r="BX34" s="15"/>
      <c r="BY34" s="15"/>
      <c r="BZ34" s="15"/>
      <c r="CA34" s="15"/>
      <c r="CB34" s="15"/>
      <c r="CD34">
        <v>140</v>
      </c>
      <c r="CE34">
        <f t="shared" si="84"/>
        <v>30</v>
      </c>
      <c r="CF34">
        <f t="shared" si="77"/>
        <v>7.0000000000000001E-3</v>
      </c>
      <c r="CG34">
        <f t="shared" si="78"/>
        <v>1.5000000000000005E-3</v>
      </c>
      <c r="CH34">
        <v>329</v>
      </c>
      <c r="CI34">
        <v>154</v>
      </c>
      <c r="CJ34">
        <f t="shared" si="79"/>
        <v>5.9509121910000005</v>
      </c>
      <c r="CK34">
        <f>CI34*$BF$2</f>
        <v>2.6263600439999997</v>
      </c>
      <c r="CL34">
        <f t="shared" si="81"/>
        <v>3.6175757999999725E-2</v>
      </c>
      <c r="CM34">
        <f t="shared" si="82"/>
        <v>-3.598454346</v>
      </c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</row>
    <row r="35" spans="1:162" x14ac:dyDescent="0.2">
      <c r="A35" s="2" t="s">
        <v>36</v>
      </c>
      <c r="B35" s="3" t="s">
        <v>38</v>
      </c>
      <c r="C35" s="3" t="s">
        <v>34</v>
      </c>
      <c r="D35" s="3" t="s">
        <v>35</v>
      </c>
      <c r="E35" s="3" t="s">
        <v>11</v>
      </c>
      <c r="F35" s="3" t="s">
        <v>12</v>
      </c>
      <c r="G35" s="2" t="s">
        <v>27</v>
      </c>
      <c r="H35" s="2" t="s">
        <v>28</v>
      </c>
      <c r="I35" s="2" t="s">
        <v>29</v>
      </c>
      <c r="J35" s="2" t="s">
        <v>30</v>
      </c>
      <c r="K35" s="17"/>
      <c r="L35" s="17"/>
      <c r="M35" s="17"/>
      <c r="N35" s="17"/>
      <c r="O35" s="17"/>
      <c r="P35" s="17"/>
      <c r="Q35" s="21" t="s">
        <v>37</v>
      </c>
      <c r="R35" s="21" t="s">
        <v>29</v>
      </c>
      <c r="S35" s="17"/>
      <c r="T35" s="17"/>
      <c r="U35" s="17"/>
      <c r="V35" s="17"/>
      <c r="W35" s="17"/>
      <c r="X35" s="17"/>
      <c r="Z35" s="2" t="s">
        <v>36</v>
      </c>
      <c r="AA35" s="3" t="s">
        <v>39</v>
      </c>
      <c r="AB35" s="3" t="s">
        <v>34</v>
      </c>
      <c r="AC35" s="3" t="s">
        <v>35</v>
      </c>
      <c r="AD35" s="3" t="s">
        <v>11</v>
      </c>
      <c r="AE35" s="3" t="s">
        <v>12</v>
      </c>
      <c r="AF35" s="2" t="s">
        <v>27</v>
      </c>
      <c r="AG35" s="2" t="s">
        <v>28</v>
      </c>
      <c r="AH35" s="2" t="s">
        <v>29</v>
      </c>
      <c r="AI35" s="2" t="s">
        <v>30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BV35" s="15"/>
      <c r="BW35" s="15"/>
      <c r="BX35" s="15"/>
      <c r="BY35" s="15"/>
      <c r="BZ35" s="15"/>
      <c r="CA35" s="15"/>
      <c r="CB35" s="15"/>
      <c r="CD35">
        <v>145</v>
      </c>
      <c r="CE35">
        <f t="shared" si="84"/>
        <v>35</v>
      </c>
      <c r="CF35">
        <f t="shared" si="77"/>
        <v>7.2500000000000004E-3</v>
      </c>
      <c r="CG35">
        <f t="shared" si="78"/>
        <v>1.7500000000000007E-3</v>
      </c>
      <c r="CH35">
        <v>331</v>
      </c>
      <c r="CI35">
        <v>125</v>
      </c>
      <c r="CJ35">
        <f t="shared" si="79"/>
        <v>5.9870879490000002</v>
      </c>
      <c r="CK35">
        <f t="shared" si="80"/>
        <v>2.1317857499999997</v>
      </c>
      <c r="CL35">
        <f t="shared" si="81"/>
        <v>7.2351515999999449E-2</v>
      </c>
      <c r="CM35">
        <f t="shared" si="82"/>
        <v>-4.09302864</v>
      </c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</row>
    <row r="36" spans="1:162" x14ac:dyDescent="0.2">
      <c r="K36" s="15"/>
      <c r="L36" s="15"/>
      <c r="M36" s="15"/>
      <c r="N36" s="15"/>
      <c r="O36" s="15"/>
      <c r="P36" s="15"/>
      <c r="Q36" s="15">
        <v>-2.3E-3</v>
      </c>
      <c r="R36" s="15">
        <f>-19557*Q36-1.0865</f>
        <v>43.894599999999997</v>
      </c>
      <c r="S36" s="15"/>
      <c r="T36" s="15"/>
      <c r="U36" s="15"/>
      <c r="V36" s="15"/>
      <c r="W36" s="15"/>
      <c r="X36" s="15"/>
      <c r="Z36">
        <v>-50</v>
      </c>
      <c r="AB36">
        <f>Z36/(10000*2)</f>
        <v>-2.5000000000000001E-3</v>
      </c>
      <c r="AD36">
        <v>238</v>
      </c>
      <c r="AE36">
        <v>56</v>
      </c>
      <c r="AF36">
        <f>AD36*$F$1</f>
        <v>29.836388121400002</v>
      </c>
      <c r="AG36">
        <f>AE36*$F$2</f>
        <v>6.8122297431999996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BV36" s="15"/>
      <c r="BW36" s="15"/>
      <c r="BX36" s="15"/>
      <c r="BY36" s="15"/>
      <c r="BZ36" s="15"/>
      <c r="CA36" s="15"/>
      <c r="CB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</row>
    <row r="37" spans="1:162" x14ac:dyDescent="0.2">
      <c r="A37">
        <v>-25</v>
      </c>
      <c r="C37">
        <f>A37/(10000*2)</f>
        <v>-1.25E-3</v>
      </c>
      <c r="E37">
        <v>117</v>
      </c>
      <c r="F37">
        <v>214</v>
      </c>
      <c r="G37">
        <f>E37*$F$1</f>
        <v>14.667468110100002</v>
      </c>
      <c r="H37">
        <f>F37*$F$2</f>
        <v>26.032449375799999</v>
      </c>
      <c r="K37" s="15"/>
      <c r="L37" s="15"/>
      <c r="M37" s="15"/>
      <c r="N37" s="15"/>
      <c r="O37" s="15"/>
      <c r="P37" s="15"/>
      <c r="Q37" s="15">
        <v>-4.3E-3</v>
      </c>
      <c r="R37" s="15">
        <f t="shared" ref="R37:R38" si="86">-19557*Q37-1.0865</f>
        <v>83.008600000000001</v>
      </c>
      <c r="S37" s="15"/>
      <c r="T37" s="15"/>
      <c r="U37" s="15"/>
      <c r="V37" s="15"/>
      <c r="W37" s="15"/>
      <c r="X37" s="15"/>
      <c r="Z37">
        <v>-60</v>
      </c>
      <c r="AA37">
        <f>Z37-$Z$36</f>
        <v>-10</v>
      </c>
      <c r="AB37">
        <f t="shared" ref="AB37:AB40" si="87">Z37/(10000*2)</f>
        <v>-3.0000000000000001E-3</v>
      </c>
      <c r="AC37">
        <f>AB37-$AB$36</f>
        <v>-5.0000000000000001E-4</v>
      </c>
      <c r="AD37">
        <v>239</v>
      </c>
      <c r="AE37">
        <v>137</v>
      </c>
      <c r="AF37">
        <f>AD37*$F$1</f>
        <v>29.961751096700002</v>
      </c>
      <c r="AG37">
        <f>AE37*$F$2</f>
        <v>16.665633478899998</v>
      </c>
      <c r="AH37">
        <f>AF37-$AF$36</f>
        <v>0.12536297529999985</v>
      </c>
      <c r="AI37">
        <f>AG37-$AG$36</f>
        <v>9.8534037356999988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Y37" s="22" t="s">
        <v>37</v>
      </c>
      <c r="AZ37" s="23" t="s">
        <v>29</v>
      </c>
      <c r="BV37" s="15"/>
      <c r="BW37" s="15"/>
      <c r="BX37" s="15"/>
      <c r="BY37" s="15"/>
      <c r="BZ37" s="15"/>
      <c r="CA37" s="15"/>
      <c r="CB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</row>
    <row r="38" spans="1:162" x14ac:dyDescent="0.2">
      <c r="A38">
        <v>-35</v>
      </c>
      <c r="B38">
        <f>A38-$A$37</f>
        <v>-10</v>
      </c>
      <c r="C38">
        <f t="shared" ref="C38:C40" si="88">A38/(10000*2)</f>
        <v>-1.75E-3</v>
      </c>
      <c r="D38">
        <f>C38-$C$37</f>
        <v>-5.0000000000000001E-4</v>
      </c>
      <c r="E38">
        <v>186</v>
      </c>
      <c r="F38">
        <v>220</v>
      </c>
      <c r="G38">
        <f t="shared" ref="G38:G40" si="89">E38*$F$1</f>
        <v>23.317513405800003</v>
      </c>
      <c r="H38">
        <f t="shared" ref="H38:H39" si="90">F38*$F$2</f>
        <v>26.762331134</v>
      </c>
      <c r="I38">
        <f>G38-$G$37</f>
        <v>8.6500452957000018</v>
      </c>
      <c r="J38">
        <f>H38-$H$37</f>
        <v>0.72988175820000123</v>
      </c>
      <c r="K38" s="15"/>
      <c r="L38" s="15"/>
      <c r="M38" s="15"/>
      <c r="N38" s="15"/>
      <c r="O38" s="15"/>
      <c r="P38" s="15"/>
      <c r="Q38" s="15">
        <v>5.7999999999999996E-3</v>
      </c>
      <c r="R38" s="15">
        <f t="shared" si="86"/>
        <v>-114.5171</v>
      </c>
      <c r="S38" s="15"/>
      <c r="T38" s="15"/>
      <c r="U38" s="15"/>
      <c r="V38" s="15"/>
      <c r="W38" s="15"/>
      <c r="X38" s="15"/>
      <c r="Z38">
        <v>-70</v>
      </c>
      <c r="AA38">
        <f t="shared" ref="AA38:AA40" si="91">Z38-$Z$36</f>
        <v>-20</v>
      </c>
      <c r="AB38">
        <f t="shared" si="87"/>
        <v>-3.5000000000000001E-3</v>
      </c>
      <c r="AC38">
        <f t="shared" ref="AC38:AC40" si="92">AB38-$AB$36</f>
        <v>-1E-3</v>
      </c>
      <c r="AD38">
        <v>237</v>
      </c>
      <c r="AE38">
        <v>227</v>
      </c>
      <c r="AF38">
        <f t="shared" ref="AF38:AF40" si="93">AD38*$F$1</f>
        <v>29.711025146100003</v>
      </c>
      <c r="AG38">
        <f t="shared" ref="AG38:AG40" si="94">AE38*$F$2</f>
        <v>27.613859851899999</v>
      </c>
      <c r="AH38">
        <f>AF38-$AF$36</f>
        <v>-0.12536297529999985</v>
      </c>
      <c r="AI38">
        <f>AG38-$AG$36</f>
        <v>20.8016301087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Y38">
        <v>1.4E-3</v>
      </c>
      <c r="AZ38">
        <f>-21775*AY38-1.034</f>
        <v>-31.518999999999998</v>
      </c>
      <c r="BV38" s="15"/>
      <c r="BW38" s="15"/>
      <c r="BX38" s="15"/>
      <c r="BY38" s="15"/>
      <c r="BZ38" s="15"/>
      <c r="CA38" s="15"/>
      <c r="CB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E38" s="24" t="s">
        <v>10</v>
      </c>
      <c r="DF38" s="24"/>
      <c r="DG38" s="24"/>
      <c r="DH38" s="24"/>
      <c r="DI38" s="24"/>
      <c r="DJ38" s="24"/>
      <c r="DK38" s="24"/>
      <c r="DL38" s="24"/>
      <c r="DM38" s="24"/>
      <c r="DN38" s="24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G38" s="24" t="s">
        <v>20</v>
      </c>
      <c r="EH38" s="24"/>
      <c r="EI38" s="24"/>
      <c r="EJ38" s="24"/>
      <c r="EK38" s="24"/>
      <c r="EL38" s="24"/>
      <c r="EM38" s="24"/>
      <c r="EN38" s="24"/>
      <c r="EO38" s="24"/>
      <c r="EP38" s="24"/>
    </row>
    <row r="39" spans="1:162" x14ac:dyDescent="0.2">
      <c r="A39">
        <v>-45</v>
      </c>
      <c r="B39">
        <f t="shared" ref="B39:B40" si="95">A39-$A$37</f>
        <v>-20</v>
      </c>
      <c r="C39">
        <f t="shared" si="88"/>
        <v>-2.2499999999999998E-3</v>
      </c>
      <c r="D39">
        <f t="shared" ref="D39:D40" si="96">C39-$C$37</f>
        <v>-9.999999999999998E-4</v>
      </c>
      <c r="E39">
        <v>265</v>
      </c>
      <c r="F39">
        <v>227</v>
      </c>
      <c r="G39">
        <f>E39*$F$1</f>
        <v>33.221188454500002</v>
      </c>
      <c r="H39">
        <f t="shared" si="90"/>
        <v>27.613859851899999</v>
      </c>
      <c r="I39">
        <f>G39-$G$37</f>
        <v>18.553720344399999</v>
      </c>
      <c r="J39">
        <f>H39-$H$37</f>
        <v>1.5814104761000003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Z39">
        <v>-80</v>
      </c>
      <c r="AA39">
        <f t="shared" si="91"/>
        <v>-30</v>
      </c>
      <c r="AB39">
        <f t="shared" si="87"/>
        <v>-4.0000000000000001E-3</v>
      </c>
      <c r="AC39">
        <f t="shared" si="92"/>
        <v>-1.5E-3</v>
      </c>
      <c r="AD39">
        <v>237</v>
      </c>
      <c r="AE39">
        <v>315</v>
      </c>
      <c r="AF39">
        <f>AD39*$F$1</f>
        <v>29.711025146100003</v>
      </c>
      <c r="AG39">
        <f>AE39*$F$2</f>
        <v>38.318792305499997</v>
      </c>
      <c r="AH39">
        <f t="shared" ref="AH39:AH40" si="97">AF39-$AF$36</f>
        <v>-0.12536297529999985</v>
      </c>
      <c r="AI39">
        <f>AG39-$AG$36</f>
        <v>31.506562562299997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Y39">
        <v>3.3999999999999998E-3</v>
      </c>
      <c r="AZ39">
        <f t="shared" ref="AZ39:AZ40" si="98">-21775*AY39-1.034</f>
        <v>-75.069000000000003</v>
      </c>
      <c r="BV39" s="15"/>
      <c r="BW39" s="15"/>
      <c r="BX39" s="15"/>
      <c r="BY39" s="15"/>
      <c r="BZ39" s="15"/>
      <c r="CA39" s="15"/>
      <c r="CB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E39" s="2" t="s">
        <v>36</v>
      </c>
      <c r="DF39" s="3" t="s">
        <v>39</v>
      </c>
      <c r="DG39" s="3" t="s">
        <v>34</v>
      </c>
      <c r="DH39" s="3" t="s">
        <v>35</v>
      </c>
      <c r="DI39" s="3" t="s">
        <v>11</v>
      </c>
      <c r="DJ39" s="3" t="s">
        <v>12</v>
      </c>
      <c r="DK39" s="3" t="s">
        <v>27</v>
      </c>
      <c r="DL39" s="3" t="s">
        <v>28</v>
      </c>
      <c r="DM39" s="3" t="s">
        <v>29</v>
      </c>
      <c r="DN39" s="3" t="s">
        <v>30</v>
      </c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G39" s="2" t="s">
        <v>36</v>
      </c>
      <c r="EH39" s="3" t="s">
        <v>39</v>
      </c>
      <c r="EI39" s="3" t="s">
        <v>34</v>
      </c>
      <c r="EJ39" s="3" t="s">
        <v>35</v>
      </c>
      <c r="EK39" s="3" t="s">
        <v>11</v>
      </c>
      <c r="EL39" s="3" t="s">
        <v>12</v>
      </c>
      <c r="EM39" s="3" t="s">
        <v>27</v>
      </c>
      <c r="EN39" s="3" t="s">
        <v>28</v>
      </c>
      <c r="EO39" s="3" t="s">
        <v>29</v>
      </c>
      <c r="EP39" s="3" t="s">
        <v>30</v>
      </c>
    </row>
    <row r="40" spans="1:162" x14ac:dyDescent="0.2">
      <c r="A40">
        <v>-55</v>
      </c>
      <c r="B40">
        <f t="shared" si="95"/>
        <v>-30</v>
      </c>
      <c r="C40">
        <f t="shared" si="88"/>
        <v>-2.7499999999999998E-3</v>
      </c>
      <c r="D40">
        <f t="shared" si="96"/>
        <v>-1.4999999999999998E-3</v>
      </c>
      <c r="E40">
        <v>342</v>
      </c>
      <c r="F40">
        <v>236</v>
      </c>
      <c r="G40">
        <f t="shared" si="89"/>
        <v>42.874137552600004</v>
      </c>
      <c r="H40">
        <f>F40*$F$2</f>
        <v>28.708682489200001</v>
      </c>
      <c r="I40">
        <f>G40-$G$37</f>
        <v>28.206669442500001</v>
      </c>
      <c r="J40">
        <f t="shared" ref="J40" si="99">H40-$H$37</f>
        <v>2.6762331134000021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Z40">
        <v>-90</v>
      </c>
      <c r="AA40">
        <f t="shared" si="91"/>
        <v>-40</v>
      </c>
      <c r="AB40">
        <f t="shared" si="87"/>
        <v>-4.4999999999999997E-3</v>
      </c>
      <c r="AC40">
        <f t="shared" si="92"/>
        <v>-1.9999999999999996E-3</v>
      </c>
      <c r="AD40">
        <v>235</v>
      </c>
      <c r="AE40">
        <v>406</v>
      </c>
      <c r="AF40">
        <f t="shared" si="93"/>
        <v>29.460299195500003</v>
      </c>
      <c r="AG40">
        <f t="shared" si="94"/>
        <v>49.388665638200003</v>
      </c>
      <c r="AH40">
        <f t="shared" si="97"/>
        <v>-0.37608892589999954</v>
      </c>
      <c r="AI40">
        <f t="shared" ref="AI40" si="100">AG40-$AG$36</f>
        <v>42.576435895000003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Y40">
        <v>-8.9999999999999998E-4</v>
      </c>
      <c r="AZ40">
        <f t="shared" si="98"/>
        <v>18.563500000000001</v>
      </c>
      <c r="BV40" s="15"/>
      <c r="BW40" s="15"/>
      <c r="BX40" s="15"/>
      <c r="BY40" s="15"/>
      <c r="BZ40" s="15"/>
      <c r="CA40" s="15"/>
      <c r="CB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E40">
        <v>-40</v>
      </c>
      <c r="DG40">
        <f>DE40/(10000*2)</f>
        <v>-2E-3</v>
      </c>
      <c r="DI40">
        <v>103</v>
      </c>
      <c r="DJ40">
        <v>361</v>
      </c>
      <c r="DK40">
        <f>DI40*$DI$1</f>
        <v>12.754804665</v>
      </c>
      <c r="DL40">
        <f>DJ40*$DI$2</f>
        <v>43.513583578599999</v>
      </c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G40">
        <v>-103</v>
      </c>
      <c r="EI40">
        <f>EG40/(10000*2)</f>
        <v>-5.1500000000000001E-3</v>
      </c>
      <c r="EK40">
        <v>326</v>
      </c>
      <c r="EL40">
        <v>381</v>
      </c>
      <c r="EM40">
        <f>EK40*$DI$1</f>
        <v>40.369575929999996</v>
      </c>
      <c r="EN40">
        <f>EL40*$DI$2</f>
        <v>45.9243084306</v>
      </c>
    </row>
    <row r="41" spans="1:162" x14ac:dyDescent="0.2"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BV41" s="15"/>
      <c r="BW41" s="15"/>
      <c r="BX41" s="15"/>
      <c r="BY41" s="15"/>
      <c r="BZ41" s="15"/>
      <c r="CA41" s="15"/>
      <c r="CB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E41">
        <v>-75</v>
      </c>
      <c r="DF41">
        <f>DE41-$DE$40</f>
        <v>-35</v>
      </c>
      <c r="DG41">
        <f t="shared" ref="DG41" si="101">DE41/(10000*2)</f>
        <v>-3.7499999999999999E-3</v>
      </c>
      <c r="DH41">
        <f>DG41-$DG$40</f>
        <v>-1.7499999999999998E-3</v>
      </c>
      <c r="DI41">
        <v>145</v>
      </c>
      <c r="DJ41">
        <v>319</v>
      </c>
      <c r="DK41">
        <f t="shared" ref="DK41" si="102">DI41*$DI$1</f>
        <v>17.955792975000001</v>
      </c>
      <c r="DL41">
        <f t="shared" ref="DL41" si="103">DJ41*$DI$2</f>
        <v>38.451061389399996</v>
      </c>
      <c r="DM41">
        <f>DK41-$DK$40</f>
        <v>5.2009883100000014</v>
      </c>
      <c r="DN41">
        <f>DL41-$DL$40</f>
        <v>-5.0625221892000027</v>
      </c>
      <c r="DO41" s="15"/>
      <c r="DP41" s="15"/>
      <c r="DQ41" s="15"/>
      <c r="DR41" s="15"/>
      <c r="DS41" s="15"/>
      <c r="DT41" s="15"/>
      <c r="DU41" s="15"/>
      <c r="DV41" s="22" t="s">
        <v>37</v>
      </c>
      <c r="DW41" s="23" t="s">
        <v>29</v>
      </c>
      <c r="DX41" s="15"/>
      <c r="DY41" s="15"/>
      <c r="DZ41" s="15"/>
      <c r="EA41" s="15"/>
      <c r="EB41" s="15"/>
      <c r="EC41" s="15"/>
      <c r="ED41" s="15"/>
      <c r="EE41" s="15"/>
      <c r="EG41">
        <v>-53</v>
      </c>
      <c r="EH41">
        <f>EG41-$EG$40</f>
        <v>50</v>
      </c>
      <c r="EI41">
        <f t="shared" ref="EI41" si="104">EG41/(10000*2)</f>
        <v>-2.65E-3</v>
      </c>
      <c r="EJ41">
        <f>EI41-$EI$40</f>
        <v>2.5000000000000001E-3</v>
      </c>
      <c r="EK41">
        <v>274</v>
      </c>
      <c r="EL41">
        <v>317</v>
      </c>
      <c r="EM41">
        <f t="shared" ref="EM41" si="105">EK41*$DI$1</f>
        <v>33.930257069999996</v>
      </c>
      <c r="EN41">
        <f>EL41*$DI$2</f>
        <v>38.209988904199996</v>
      </c>
      <c r="EO41">
        <f>EM41-$EM$40</f>
        <v>-6.4393188600000002</v>
      </c>
      <c r="EP41">
        <f>EN41-$EN$40</f>
        <v>-7.7143195264000042</v>
      </c>
    </row>
    <row r="42" spans="1:162" x14ac:dyDescent="0.2"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BV42" s="15"/>
      <c r="BW42" s="15"/>
      <c r="BX42" s="15"/>
      <c r="BY42" s="15"/>
      <c r="BZ42" s="15"/>
      <c r="CA42" s="15"/>
      <c r="CB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E42">
        <v>-110</v>
      </c>
      <c r="DF42">
        <f t="shared" ref="DF42:DF45" si="106">DE42-$DE$40</f>
        <v>-70</v>
      </c>
      <c r="DG42">
        <f>DE42/(10000*2)</f>
        <v>-5.4999999999999997E-3</v>
      </c>
      <c r="DH42">
        <f t="shared" ref="DH42:DH44" si="107">DG42-$DG$40</f>
        <v>-3.4999999999999996E-3</v>
      </c>
      <c r="DI42">
        <v>189</v>
      </c>
      <c r="DJ42">
        <v>276</v>
      </c>
      <c r="DK42">
        <f>DI42*$DI$1</f>
        <v>23.404447394999998</v>
      </c>
      <c r="DL42">
        <f>DJ42*$DI$2</f>
        <v>33.268002957599997</v>
      </c>
      <c r="DM42">
        <f t="shared" ref="DM42:DM44" si="108">DK42-$DK$40</f>
        <v>10.649642729999998</v>
      </c>
      <c r="DN42">
        <f t="shared" ref="DN42:DN45" si="109">DL42-$DL$40</f>
        <v>-10.245580621000002</v>
      </c>
      <c r="DO42" s="15"/>
      <c r="DP42" s="15"/>
      <c r="DQ42" s="15"/>
      <c r="DR42" s="15"/>
      <c r="DS42" s="15"/>
      <c r="DT42" s="15"/>
      <c r="DU42" s="15"/>
      <c r="DV42" s="15">
        <v>-1.0499999999999999E-3</v>
      </c>
      <c r="DW42" s="15">
        <f>-3156*DV42-0.3467</f>
        <v>2.9670999999999994</v>
      </c>
      <c r="DX42" s="15"/>
      <c r="DY42" s="15"/>
      <c r="DZ42" s="15"/>
      <c r="EA42" s="15"/>
      <c r="EB42" s="15"/>
      <c r="EC42" s="15"/>
      <c r="ED42" s="15"/>
      <c r="EE42" s="15"/>
      <c r="EG42">
        <v>-3</v>
      </c>
      <c r="EH42">
        <f t="shared" ref="EH42:EH44" si="110">EG42-$EG$40</f>
        <v>100</v>
      </c>
      <c r="EI42">
        <f>EG42/(10000*2)</f>
        <v>-1.4999999999999999E-4</v>
      </c>
      <c r="EJ42">
        <f t="shared" ref="EJ42:EJ44" si="111">EI42-$EI$40</f>
        <v>5.0000000000000001E-3</v>
      </c>
      <c r="EK42">
        <v>220</v>
      </c>
      <c r="EL42">
        <v>252</v>
      </c>
      <c r="EM42">
        <f>EK42*$DI$1</f>
        <v>27.243272099999999</v>
      </c>
      <c r="EN42">
        <f>EL42*$DI$2</f>
        <v>30.375133135199999</v>
      </c>
      <c r="EO42">
        <f t="shared" ref="EO42:EO44" si="112">EM42-$EM$40</f>
        <v>-13.126303829999998</v>
      </c>
      <c r="EP42">
        <f>EN42-$EN$40</f>
        <v>-15.549175295400001</v>
      </c>
      <c r="FE42" s="22" t="s">
        <v>37</v>
      </c>
      <c r="FF42" s="23" t="s">
        <v>29</v>
      </c>
    </row>
    <row r="43" spans="1:162" x14ac:dyDescent="0.2"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BV43" s="15"/>
      <c r="BW43" s="15"/>
      <c r="BX43" s="15"/>
      <c r="BY43" s="15"/>
      <c r="BZ43" s="15"/>
      <c r="CA43" s="15"/>
      <c r="CB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E43">
        <v>-145</v>
      </c>
      <c r="DF43">
        <f t="shared" si="106"/>
        <v>-105</v>
      </c>
      <c r="DG43">
        <f>DE43/(10000*2)</f>
        <v>-7.2500000000000004E-3</v>
      </c>
      <c r="DH43">
        <f t="shared" si="107"/>
        <v>-5.2500000000000003E-3</v>
      </c>
      <c r="DI43">
        <v>234</v>
      </c>
      <c r="DJ43">
        <v>232</v>
      </c>
      <c r="DK43">
        <f>DI43*$DI$1</f>
        <v>28.976934870000001</v>
      </c>
      <c r="DL43">
        <f>DJ43*$DI$2</f>
        <v>27.964408283199997</v>
      </c>
      <c r="DM43">
        <f>DK43-$DK$40</f>
        <v>16.222130204999999</v>
      </c>
      <c r="DN43">
        <f>DL43-$DL$40</f>
        <v>-15.549175295400001</v>
      </c>
      <c r="DO43" s="15"/>
      <c r="DP43" s="15"/>
      <c r="DQ43" s="15"/>
      <c r="DR43" s="15"/>
      <c r="DS43" s="15"/>
      <c r="DT43" s="15"/>
      <c r="DU43" s="15"/>
      <c r="DV43" s="15">
        <v>-4.0499999999999998E-3</v>
      </c>
      <c r="DW43" s="15">
        <f t="shared" ref="DW43:DW44" si="113">-3156*DV43-0.3467</f>
        <v>12.435099999999998</v>
      </c>
      <c r="DX43" s="15"/>
      <c r="DY43" s="15"/>
      <c r="DZ43" s="15"/>
      <c r="EA43" s="15"/>
      <c r="EB43" s="15"/>
      <c r="EC43" s="15"/>
      <c r="ED43" s="15"/>
      <c r="EE43" s="15"/>
      <c r="EG43">
        <v>47</v>
      </c>
      <c r="EH43">
        <f t="shared" si="110"/>
        <v>150</v>
      </c>
      <c r="EI43">
        <f>EG43/(10000*2)</f>
        <v>2.3500000000000001E-3</v>
      </c>
      <c r="EJ43">
        <f t="shared" si="111"/>
        <v>7.4999999999999997E-3</v>
      </c>
      <c r="EK43">
        <v>165</v>
      </c>
      <c r="EL43">
        <v>184</v>
      </c>
      <c r="EM43">
        <f>EK43*$DI$1</f>
        <v>20.432454074999999</v>
      </c>
      <c r="EN43">
        <f>EL43*$DI$2</f>
        <v>22.178668638399998</v>
      </c>
      <c r="EO43">
        <f t="shared" si="112"/>
        <v>-19.937121854999997</v>
      </c>
      <c r="EP43">
        <f>EN43-$EN$40</f>
        <v>-23.745639792200002</v>
      </c>
      <c r="FE43">
        <v>-2.9999999999999997E-4</v>
      </c>
      <c r="FF43">
        <f>-3206.3*FE43+0.3616</f>
        <v>1.3234900000000001</v>
      </c>
    </row>
    <row r="44" spans="1:162" x14ac:dyDescent="0.2"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BV44" s="15"/>
      <c r="BW44" s="15"/>
      <c r="BX44" s="15"/>
      <c r="BY44" s="15"/>
      <c r="BZ44" s="15"/>
      <c r="CA44" s="15"/>
      <c r="CB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E44">
        <v>-180</v>
      </c>
      <c r="DF44">
        <f t="shared" si="106"/>
        <v>-140</v>
      </c>
      <c r="DG44">
        <f>DE44/(10000*2)</f>
        <v>-8.9999999999999993E-3</v>
      </c>
      <c r="DH44">
        <f t="shared" si="107"/>
        <v>-6.9999999999999993E-3</v>
      </c>
      <c r="DI44">
        <v>279</v>
      </c>
      <c r="DJ44">
        <v>189</v>
      </c>
      <c r="DK44">
        <f>DI44*$DI$1</f>
        <v>34.549422344999996</v>
      </c>
      <c r="DL44">
        <f>DJ44*$DI$2</f>
        <v>22.781349851399998</v>
      </c>
      <c r="DM44">
        <f t="shared" si="108"/>
        <v>21.794617679999995</v>
      </c>
      <c r="DN44">
        <f t="shared" si="109"/>
        <v>-20.732233727200001</v>
      </c>
      <c r="DO44" s="15"/>
      <c r="DP44" s="15"/>
      <c r="DQ44" s="15"/>
      <c r="DR44" s="15"/>
      <c r="DS44" s="15"/>
      <c r="DT44" s="15"/>
      <c r="DU44" s="15"/>
      <c r="DV44" s="15">
        <v>1.9499999999999999E-3</v>
      </c>
      <c r="DW44" s="15">
        <f t="shared" si="113"/>
        <v>-6.5008999999999997</v>
      </c>
      <c r="DX44" s="15"/>
      <c r="DY44" s="15"/>
      <c r="DZ44" s="15"/>
      <c r="EA44" s="15"/>
      <c r="EB44" s="15"/>
      <c r="EC44" s="15"/>
      <c r="ED44" s="15"/>
      <c r="EE44" s="15"/>
      <c r="EG44">
        <v>97</v>
      </c>
      <c r="EH44">
        <f t="shared" si="110"/>
        <v>200</v>
      </c>
      <c r="EI44">
        <f>EG44/(10000*2)</f>
        <v>4.8500000000000001E-3</v>
      </c>
      <c r="EJ44">
        <f t="shared" si="111"/>
        <v>0.01</v>
      </c>
      <c r="EK44">
        <v>110</v>
      </c>
      <c r="EL44">
        <v>118</v>
      </c>
      <c r="EM44">
        <f>EK44*$DI$1</f>
        <v>13.621636049999999</v>
      </c>
      <c r="EN44">
        <f>EL44*$DI$2</f>
        <v>14.223276626799999</v>
      </c>
      <c r="EO44">
        <f t="shared" si="112"/>
        <v>-26.747939879999997</v>
      </c>
      <c r="EP44">
        <f>EN44-$EN$40</f>
        <v>-31.701031803799999</v>
      </c>
      <c r="FE44">
        <v>-5.9999999999999995E-4</v>
      </c>
      <c r="FF44">
        <f t="shared" ref="FF44:FF45" si="114">-3206.3*FE44+0.3616</f>
        <v>2.28538</v>
      </c>
    </row>
    <row r="45" spans="1:162" x14ac:dyDescent="0.2"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BB45" s="24" t="s">
        <v>8</v>
      </c>
      <c r="BC45" s="24"/>
      <c r="BD45" s="24"/>
      <c r="BE45" s="24"/>
      <c r="BF45" s="24"/>
      <c r="BG45" s="24"/>
      <c r="BH45" s="24"/>
      <c r="BI45" s="24"/>
      <c r="BJ45" s="24"/>
      <c r="BK45" s="24"/>
      <c r="BL45" s="16"/>
      <c r="BM45" s="16"/>
      <c r="BN45" s="16"/>
      <c r="BO45" s="16"/>
      <c r="BP45" s="16"/>
      <c r="BQ45" s="16"/>
      <c r="BR45" s="16"/>
      <c r="BS45" s="16"/>
      <c r="BT45" s="22" t="s">
        <v>37</v>
      </c>
      <c r="BU45" s="23" t="s">
        <v>29</v>
      </c>
      <c r="BV45" s="16"/>
      <c r="BW45" s="16"/>
      <c r="BX45" s="16"/>
      <c r="BY45" s="16"/>
      <c r="BZ45" s="16"/>
      <c r="CA45" s="16"/>
      <c r="CB45" s="16"/>
      <c r="CD45" s="24" t="s">
        <v>18</v>
      </c>
      <c r="CE45" s="24"/>
      <c r="CF45" s="24"/>
      <c r="CG45" s="24"/>
      <c r="CH45" s="24"/>
      <c r="CI45" s="24"/>
      <c r="CJ45" s="24"/>
      <c r="CK45" s="24"/>
      <c r="CL45" s="24"/>
      <c r="CM45" s="24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E45">
        <v>-215</v>
      </c>
      <c r="DF45">
        <f t="shared" si="106"/>
        <v>-175</v>
      </c>
      <c r="DG45">
        <f>DE45/(10000*2)</f>
        <v>-1.0749999999999999E-2</v>
      </c>
      <c r="DH45">
        <f>DG45-$DG$40</f>
        <v>-8.7499999999999991E-3</v>
      </c>
      <c r="DI45">
        <v>323</v>
      </c>
      <c r="DJ45">
        <v>148</v>
      </c>
      <c r="DK45">
        <f>DI45*$DI$1</f>
        <v>39.998076765</v>
      </c>
      <c r="DL45">
        <f>DJ45*$DI$2</f>
        <v>17.839363904799999</v>
      </c>
      <c r="DM45">
        <f>DK45-$DK$40</f>
        <v>27.243272099999999</v>
      </c>
      <c r="DN45">
        <f t="shared" si="109"/>
        <v>-25.6742196738</v>
      </c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FE45">
        <v>1.6000000000000001E-3</v>
      </c>
      <c r="FF45">
        <f t="shared" si="114"/>
        <v>-4.7684800000000003</v>
      </c>
    </row>
    <row r="46" spans="1:162" x14ac:dyDescent="0.2"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BB46" s="2" t="s">
        <v>36</v>
      </c>
      <c r="BC46" s="3" t="s">
        <v>39</v>
      </c>
      <c r="BD46" s="3" t="s">
        <v>34</v>
      </c>
      <c r="BE46" s="3" t="s">
        <v>35</v>
      </c>
      <c r="BF46" s="3" t="s">
        <v>11</v>
      </c>
      <c r="BG46" s="3" t="s">
        <v>12</v>
      </c>
      <c r="BH46" s="3" t="s">
        <v>27</v>
      </c>
      <c r="BI46" s="3" t="s">
        <v>28</v>
      </c>
      <c r="BJ46" s="3" t="s">
        <v>29</v>
      </c>
      <c r="BK46" s="3" t="s">
        <v>30</v>
      </c>
      <c r="BL46" s="17"/>
      <c r="BM46" s="17"/>
      <c r="BN46" s="17"/>
      <c r="BO46" s="17"/>
      <c r="BP46" s="17"/>
      <c r="BQ46" s="17"/>
      <c r="BR46" s="17"/>
      <c r="BS46" s="17"/>
      <c r="BT46" s="17">
        <v>-1.1999999999999999E-3</v>
      </c>
      <c r="BU46" s="17">
        <f>-5199.5*BT46-0.2635</f>
        <v>5.9759000000000002</v>
      </c>
      <c r="BV46" s="16"/>
      <c r="BW46" s="16"/>
      <c r="BX46" s="16"/>
      <c r="BY46" s="16"/>
      <c r="BZ46" s="16"/>
      <c r="CA46" s="16"/>
      <c r="CB46" s="16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B46" s="22" t="s">
        <v>37</v>
      </c>
      <c r="DC46" s="23" t="s">
        <v>29</v>
      </c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</row>
    <row r="47" spans="1:162" x14ac:dyDescent="0.2"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BB47">
        <v>15</v>
      </c>
      <c r="BD47">
        <f>BB47/(10000*2)</f>
        <v>7.5000000000000002E-4</v>
      </c>
      <c r="BF47">
        <v>91</v>
      </c>
      <c r="BG47">
        <v>263</v>
      </c>
      <c r="BH47">
        <f>BF47*$BF$1</f>
        <v>1.6459969890000001</v>
      </c>
      <c r="BI47">
        <f>BG47*$BF$2</f>
        <v>4.4852772179999993</v>
      </c>
      <c r="BT47" s="15">
        <v>-4.1999999999999997E-3</v>
      </c>
      <c r="BU47" s="17">
        <f t="shared" ref="BU47:BU48" si="115">-5199.5*BT47-0.2635</f>
        <v>21.574399999999997</v>
      </c>
      <c r="BV47" s="17"/>
      <c r="BW47" s="17"/>
      <c r="BX47" s="17"/>
      <c r="BY47" s="17"/>
      <c r="BZ47" s="17"/>
      <c r="CA47" s="17"/>
      <c r="CB47" s="17"/>
      <c r="CD47" s="2" t="s">
        <v>36</v>
      </c>
      <c r="CE47" s="3" t="s">
        <v>39</v>
      </c>
      <c r="CF47" s="3" t="s">
        <v>34</v>
      </c>
      <c r="CG47" s="3" t="s">
        <v>35</v>
      </c>
      <c r="CH47" s="3" t="s">
        <v>11</v>
      </c>
      <c r="CI47" s="3" t="s">
        <v>12</v>
      </c>
      <c r="CJ47" s="3" t="s">
        <v>27</v>
      </c>
      <c r="CK47" s="3" t="s">
        <v>28</v>
      </c>
      <c r="CL47" s="3" t="s">
        <v>29</v>
      </c>
      <c r="CM47" s="3" t="s">
        <v>30</v>
      </c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B47">
        <v>-1.4999999999999999E-4</v>
      </c>
      <c r="DC47">
        <f>-5320.9*DB47-0.0455</f>
        <v>0.75263499999999994</v>
      </c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</row>
    <row r="48" spans="1:162" x14ac:dyDescent="0.2">
      <c r="A48" s="24" t="s">
        <v>7</v>
      </c>
      <c r="B48" s="24"/>
      <c r="C48" s="24"/>
      <c r="D48" s="24"/>
      <c r="E48" s="24"/>
      <c r="F48" s="24"/>
      <c r="G48" s="24"/>
      <c r="H48" s="24"/>
      <c r="I48" s="24"/>
      <c r="J48" s="2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Z48" s="24" t="s">
        <v>17</v>
      </c>
      <c r="AA48" s="24"/>
      <c r="AB48" s="24"/>
      <c r="AC48" s="24"/>
      <c r="AD48" s="24"/>
      <c r="AE48" s="24"/>
      <c r="AF48" s="24"/>
      <c r="AG48" s="24"/>
      <c r="AH48" s="24"/>
      <c r="AI48" s="2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BB48">
        <v>10</v>
      </c>
      <c r="BC48">
        <f>BB48-$BB$47</f>
        <v>-5</v>
      </c>
      <c r="BD48">
        <f t="shared" ref="BD48:BD52" si="116">BB48/(10000*2)</f>
        <v>5.0000000000000001E-4</v>
      </c>
      <c r="BE48">
        <f>BD48-$BD$47</f>
        <v>-2.5000000000000001E-4</v>
      </c>
      <c r="BF48">
        <v>155</v>
      </c>
      <c r="BG48">
        <v>252</v>
      </c>
      <c r="BH48">
        <f>BF48*$BF$1</f>
        <v>2.803621245</v>
      </c>
      <c r="BI48">
        <f>BG48*$BF$2</f>
        <v>4.2976800719999995</v>
      </c>
      <c r="BJ48">
        <f>BH48-$BH$47</f>
        <v>1.1576242559999999</v>
      </c>
      <c r="BK48">
        <f>BI48-$BI$47</f>
        <v>-0.18759714599999988</v>
      </c>
      <c r="BT48" s="15">
        <v>-2.7000000000000001E-3</v>
      </c>
      <c r="BU48" s="17">
        <f t="shared" si="115"/>
        <v>13.77515</v>
      </c>
      <c r="BV48" s="15"/>
      <c r="BW48" s="15"/>
      <c r="BX48" s="15"/>
      <c r="BY48" s="15"/>
      <c r="BZ48" s="15"/>
      <c r="CA48" s="15"/>
      <c r="CB48" s="15"/>
      <c r="CD48">
        <v>0</v>
      </c>
      <c r="CF48">
        <f>CD48/(10000*2)</f>
        <v>0</v>
      </c>
      <c r="CH48">
        <v>308</v>
      </c>
      <c r="CI48">
        <v>359</v>
      </c>
      <c r="CJ48">
        <f>CH48*$BF$1</f>
        <v>5.5710667320000002</v>
      </c>
      <c r="CK48">
        <f>CI48*$BF$2</f>
        <v>6.1224886739999995</v>
      </c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B48">
        <v>1.4999999999999999E-4</v>
      </c>
      <c r="DC48">
        <f t="shared" ref="DC48:DC49" si="117">-5320.9*DB48-0.0455</f>
        <v>-0.84363499999999991</v>
      </c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</row>
    <row r="49" spans="1:162" x14ac:dyDescent="0.2">
      <c r="A49" s="2" t="s">
        <v>36</v>
      </c>
      <c r="B49" s="3" t="s">
        <v>38</v>
      </c>
      <c r="C49" s="3" t="s">
        <v>34</v>
      </c>
      <c r="D49" s="3" t="s">
        <v>35</v>
      </c>
      <c r="E49" s="3" t="s">
        <v>11</v>
      </c>
      <c r="F49" s="3" t="s">
        <v>12</v>
      </c>
      <c r="G49" s="2" t="s">
        <v>27</v>
      </c>
      <c r="H49" s="2" t="s">
        <v>28</v>
      </c>
      <c r="I49" s="2" t="s">
        <v>29</v>
      </c>
      <c r="J49" s="2" t="s">
        <v>30</v>
      </c>
      <c r="K49" s="17"/>
      <c r="L49" s="17"/>
      <c r="M49" s="17"/>
      <c r="N49" s="17"/>
      <c r="O49" s="17"/>
      <c r="P49" s="17"/>
      <c r="Q49" s="21" t="s">
        <v>37</v>
      </c>
      <c r="R49" s="21" t="s">
        <v>29</v>
      </c>
      <c r="S49" s="17"/>
      <c r="T49" s="17"/>
      <c r="U49" s="17"/>
      <c r="V49" s="17"/>
      <c r="W49" s="17"/>
      <c r="X49" s="17"/>
      <c r="Z49" s="2" t="s">
        <v>36</v>
      </c>
      <c r="AA49" s="3"/>
      <c r="AB49" s="3" t="s">
        <v>34</v>
      </c>
      <c r="AC49" s="3" t="s">
        <v>35</v>
      </c>
      <c r="AD49" s="3" t="s">
        <v>11</v>
      </c>
      <c r="AE49" s="3" t="s">
        <v>12</v>
      </c>
      <c r="AF49" s="2" t="s">
        <v>27</v>
      </c>
      <c r="AG49" s="2" t="s">
        <v>28</v>
      </c>
      <c r="AH49" s="2" t="s">
        <v>29</v>
      </c>
      <c r="AI49" s="2" t="s">
        <v>30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BB49">
        <v>5</v>
      </c>
      <c r="BC49">
        <f t="shared" ref="BC49:BC52" si="118">BB49-$BB$47</f>
        <v>-10</v>
      </c>
      <c r="BD49">
        <f t="shared" si="116"/>
        <v>2.5000000000000001E-4</v>
      </c>
      <c r="BE49">
        <f>BD49-$BD$47</f>
        <v>-5.0000000000000001E-4</v>
      </c>
      <c r="BF49">
        <v>215</v>
      </c>
      <c r="BG49">
        <v>259</v>
      </c>
      <c r="BH49">
        <f t="shared" ref="BH49:BH52" si="119">BF49*$BF$1</f>
        <v>3.8888939850000002</v>
      </c>
      <c r="BI49">
        <f t="shared" ref="BI49:BI52" si="120">BG49*$BF$2</f>
        <v>4.4170600739999992</v>
      </c>
      <c r="BJ49">
        <f>BH49-$BH$47</f>
        <v>2.2428969959999998</v>
      </c>
      <c r="BK49">
        <f>BI49-$BI$47</f>
        <v>-6.8217144000000118E-2</v>
      </c>
      <c r="BV49" s="15"/>
      <c r="BW49" s="15"/>
      <c r="BX49" s="15"/>
      <c r="BY49" s="15"/>
      <c r="BZ49" s="15"/>
      <c r="CA49" s="15"/>
      <c r="CB49" s="15"/>
      <c r="CD49">
        <v>5</v>
      </c>
      <c r="CE49">
        <f>CD49-$CD$48</f>
        <v>5</v>
      </c>
      <c r="CF49">
        <f t="shared" ref="CF49:CF51" si="121">CD49/(10000*2)</f>
        <v>2.5000000000000001E-4</v>
      </c>
      <c r="CG49">
        <f>CF49-$CF$48</f>
        <v>2.5000000000000001E-4</v>
      </c>
      <c r="CH49">
        <v>305</v>
      </c>
      <c r="CI49">
        <v>278</v>
      </c>
      <c r="CJ49">
        <f>CH49*$BF$1</f>
        <v>5.5168030950000002</v>
      </c>
      <c r="CK49">
        <f t="shared" ref="CK49:CK51" si="122">CI49*$BF$2</f>
        <v>4.7410915079999993</v>
      </c>
      <c r="CL49">
        <f>CJ49-$CJ$48</f>
        <v>-5.4263637000000031E-2</v>
      </c>
      <c r="CM49">
        <f>CK49-$CK$48</f>
        <v>-1.3813971660000002</v>
      </c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B49">
        <v>-7.5000000000000002E-4</v>
      </c>
      <c r="DC49">
        <f t="shared" si="117"/>
        <v>3.9451749999999999</v>
      </c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</row>
    <row r="50" spans="1:162" x14ac:dyDescent="0.2">
      <c r="A50">
        <v>30</v>
      </c>
      <c r="C50">
        <f>A50/(10000*2)</f>
        <v>1.5E-3</v>
      </c>
      <c r="E50">
        <v>133</v>
      </c>
      <c r="F50">
        <v>239</v>
      </c>
      <c r="G50">
        <f>E50*$F$1</f>
        <v>16.673275714900001</v>
      </c>
      <c r="H50">
        <f>F50*$F$2</f>
        <v>29.073623368300002</v>
      </c>
      <c r="K50" s="15"/>
      <c r="L50" s="15"/>
      <c r="M50" s="15"/>
      <c r="N50" s="15"/>
      <c r="O50" s="15"/>
      <c r="P50" s="15"/>
      <c r="Q50" s="15">
        <v>1.65E-3</v>
      </c>
      <c r="R50" s="15">
        <f>-19184*Q50-1.5127</f>
        <v>-33.1663</v>
      </c>
      <c r="S50" s="15"/>
      <c r="T50" s="15"/>
      <c r="U50" s="15"/>
      <c r="V50" s="15"/>
      <c r="W50" s="15"/>
      <c r="X50" s="15"/>
      <c r="Z50">
        <v>60</v>
      </c>
      <c r="AB50">
        <f>Z50/(10000*2)</f>
        <v>3.0000000000000001E-3</v>
      </c>
      <c r="AD50">
        <v>254</v>
      </c>
      <c r="AE50">
        <v>391</v>
      </c>
      <c r="AF50">
        <f>AD50*$F$1</f>
        <v>31.842195726200003</v>
      </c>
      <c r="AG50">
        <f>AE50*$F$2</f>
        <v>47.563961242700003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Y50" s="22" t="s">
        <v>37</v>
      </c>
      <c r="AZ50" s="23" t="s">
        <v>29</v>
      </c>
      <c r="BB50">
        <v>0</v>
      </c>
      <c r="BC50">
        <f t="shared" si="118"/>
        <v>-15</v>
      </c>
      <c r="BD50">
        <f t="shared" si="116"/>
        <v>0</v>
      </c>
      <c r="BE50">
        <f>BD50-$BD$47</f>
        <v>-7.5000000000000002E-4</v>
      </c>
      <c r="BF50">
        <v>287</v>
      </c>
      <c r="BG50">
        <v>255</v>
      </c>
      <c r="BH50">
        <f>BF50*$BF$1</f>
        <v>5.191221273</v>
      </c>
      <c r="BI50">
        <f t="shared" si="120"/>
        <v>4.34884293</v>
      </c>
      <c r="BJ50">
        <f>BH50-$BH$47</f>
        <v>3.5452242839999997</v>
      </c>
      <c r="BK50">
        <f>BI50-$BI$47</f>
        <v>-0.13643428799999935</v>
      </c>
      <c r="BV50" s="15"/>
      <c r="BW50" s="15"/>
      <c r="BX50" s="15"/>
      <c r="BY50" s="15"/>
      <c r="BZ50" s="15"/>
      <c r="CA50" s="15"/>
      <c r="CB50" s="15"/>
      <c r="CD50">
        <v>10</v>
      </c>
      <c r="CE50">
        <f t="shared" ref="CE50:CE51" si="123">CD50-$CD$48</f>
        <v>10</v>
      </c>
      <c r="CF50">
        <f t="shared" si="121"/>
        <v>5.0000000000000001E-4</v>
      </c>
      <c r="CG50">
        <f t="shared" ref="CG50:CG51" si="124">CF50-$CF$48</f>
        <v>5.0000000000000001E-4</v>
      </c>
      <c r="CH50">
        <v>303</v>
      </c>
      <c r="CI50">
        <v>201</v>
      </c>
      <c r="CJ50">
        <f t="shared" ref="CJ50:CJ51" si="125">CH50*$BF$1</f>
        <v>5.4806273370000005</v>
      </c>
      <c r="CK50">
        <f>CI50*$BF$2</f>
        <v>3.4279114859999997</v>
      </c>
      <c r="CL50">
        <f t="shared" ref="CL50:CL51" si="126">CJ50-$CJ$48</f>
        <v>-9.0439394999999756E-2</v>
      </c>
      <c r="CM50">
        <f>CK50-$CK$48</f>
        <v>-2.6945771879999998</v>
      </c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</row>
    <row r="51" spans="1:162" x14ac:dyDescent="0.2">
      <c r="A51">
        <v>25</v>
      </c>
      <c r="B51">
        <f>A51-$A$50</f>
        <v>-5</v>
      </c>
      <c r="C51">
        <f t="shared" ref="C51:C56" si="127">A51/(10000*2)</f>
        <v>1.25E-3</v>
      </c>
      <c r="D51">
        <f>C51-$C$50</f>
        <v>-2.5000000000000001E-4</v>
      </c>
      <c r="E51">
        <v>161</v>
      </c>
      <c r="F51">
        <v>240</v>
      </c>
      <c r="G51">
        <f>E51*$F$1</f>
        <v>20.183439023300004</v>
      </c>
      <c r="H51">
        <f>F51*$F$2</f>
        <v>29.195270327999999</v>
      </c>
      <c r="I51">
        <f>G51-$G$50</f>
        <v>3.5101633084000028</v>
      </c>
      <c r="J51">
        <f>H51-$H$50</f>
        <v>0.12164695969999784</v>
      </c>
      <c r="K51" s="15"/>
      <c r="L51" s="15"/>
      <c r="M51" s="15"/>
      <c r="N51" s="15"/>
      <c r="O51" s="15"/>
      <c r="P51" s="15"/>
      <c r="Q51" s="15">
        <v>6.4999999999999997E-4</v>
      </c>
      <c r="R51" s="15">
        <f t="shared" ref="R51:R52" si="128">-19184*Q51-1.5127</f>
        <v>-13.9823</v>
      </c>
      <c r="S51" s="15"/>
      <c r="T51" s="15"/>
      <c r="U51" s="15"/>
      <c r="V51" s="15"/>
      <c r="W51" s="15"/>
      <c r="X51" s="15"/>
      <c r="Z51">
        <v>65</v>
      </c>
      <c r="AA51">
        <f>Z51-$Z$50</f>
        <v>5</v>
      </c>
      <c r="AB51">
        <f t="shared" ref="AB51:AB56" si="129">Z51/(10000*2)</f>
        <v>3.2499999999999999E-3</v>
      </c>
      <c r="AC51">
        <f>AB51-$AB$50</f>
        <v>2.4999999999999979E-4</v>
      </c>
      <c r="AD51">
        <v>249</v>
      </c>
      <c r="AE51">
        <v>354</v>
      </c>
      <c r="AF51">
        <f t="shared" ref="AF51:AF56" si="130">AD51*$F$1</f>
        <v>31.215380849700004</v>
      </c>
      <c r="AG51">
        <f t="shared" ref="AG51:AG56" si="131">AE51*$F$2</f>
        <v>43.063023733800001</v>
      </c>
      <c r="AH51">
        <f>AF51-$AF$50</f>
        <v>-0.62681487649999923</v>
      </c>
      <c r="AI51">
        <f>AG51-$AG$50</f>
        <v>-4.5009375089000017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Y51">
        <v>-5.0000000000000002E-5</v>
      </c>
      <c r="AZ51">
        <f>-21945*AY51+1.18</f>
        <v>2.27725</v>
      </c>
      <c r="BB51">
        <v>-5</v>
      </c>
      <c r="BC51">
        <f t="shared" si="118"/>
        <v>-20</v>
      </c>
      <c r="BD51">
        <f t="shared" si="116"/>
        <v>-2.5000000000000001E-4</v>
      </c>
      <c r="BE51">
        <f>BD51-$BD$47</f>
        <v>-1E-3</v>
      </c>
      <c r="BF51">
        <v>365</v>
      </c>
      <c r="BG51">
        <v>252</v>
      </c>
      <c r="BH51">
        <f>BF51*$BF$1</f>
        <v>6.6020758350000008</v>
      </c>
      <c r="BI51">
        <f>BG51*$BF$2</f>
        <v>4.2976800719999995</v>
      </c>
      <c r="BJ51">
        <f>BH51-$BH$47</f>
        <v>4.9560788460000005</v>
      </c>
      <c r="BK51">
        <f>BI51-$BI$47</f>
        <v>-0.18759714599999988</v>
      </c>
      <c r="BV51" s="15"/>
      <c r="BW51" s="15"/>
      <c r="BX51" s="15"/>
      <c r="BY51" s="15"/>
      <c r="BZ51" s="15"/>
      <c r="CA51" s="15"/>
      <c r="CB51" s="15"/>
      <c r="CD51">
        <v>15</v>
      </c>
      <c r="CE51">
        <f t="shared" si="123"/>
        <v>15</v>
      </c>
      <c r="CF51">
        <f t="shared" si="121"/>
        <v>7.5000000000000002E-4</v>
      </c>
      <c r="CG51">
        <f t="shared" si="124"/>
        <v>7.5000000000000002E-4</v>
      </c>
      <c r="CH51">
        <v>304</v>
      </c>
      <c r="CI51">
        <v>122</v>
      </c>
      <c r="CJ51">
        <f t="shared" si="125"/>
        <v>5.4987152160000008</v>
      </c>
      <c r="CK51">
        <f t="shared" si="122"/>
        <v>2.0806228919999996</v>
      </c>
      <c r="CL51">
        <f t="shared" si="126"/>
        <v>-7.2351515999999449E-2</v>
      </c>
      <c r="CM51">
        <f>CK51-$CK$48</f>
        <v>-4.0418657820000004</v>
      </c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</row>
    <row r="52" spans="1:162" x14ac:dyDescent="0.2">
      <c r="A52">
        <v>20</v>
      </c>
      <c r="B52">
        <f t="shared" ref="B52:B56" si="132">A52-$A$50</f>
        <v>-10</v>
      </c>
      <c r="C52">
        <f t="shared" si="127"/>
        <v>1E-3</v>
      </c>
      <c r="D52">
        <f t="shared" ref="D52:D56" si="133">C52-$C$50</f>
        <v>-5.0000000000000001E-4</v>
      </c>
      <c r="E52">
        <v>197</v>
      </c>
      <c r="F52">
        <v>245</v>
      </c>
      <c r="G52">
        <f t="shared" ref="G52:G56" si="134">E52*$F$1</f>
        <v>24.696506134100002</v>
      </c>
      <c r="H52">
        <f t="shared" ref="H52:H56" si="135">F52*$F$2</f>
        <v>29.803505126499999</v>
      </c>
      <c r="I52">
        <f t="shared" ref="I52:I56" si="136">G52-$G$50</f>
        <v>8.0232304192000008</v>
      </c>
      <c r="J52">
        <f t="shared" ref="J52:J56" si="137">H52-$H$50</f>
        <v>0.72988175819999768</v>
      </c>
      <c r="K52" s="15"/>
      <c r="L52" s="15"/>
      <c r="M52" s="15"/>
      <c r="N52" s="15"/>
      <c r="O52" s="15"/>
      <c r="P52" s="15"/>
      <c r="Q52" s="15">
        <v>6.6499999999999997E-3</v>
      </c>
      <c r="R52" s="15">
        <f t="shared" si="128"/>
        <v>-129.08629999999999</v>
      </c>
      <c r="S52" s="15"/>
      <c r="T52" s="15"/>
      <c r="U52" s="15"/>
      <c r="V52" s="15"/>
      <c r="W52" s="15"/>
      <c r="X52" s="15"/>
      <c r="Z52">
        <v>70</v>
      </c>
      <c r="AA52">
        <f t="shared" ref="AA52:AA56" si="138">Z52-$Z$50</f>
        <v>10</v>
      </c>
      <c r="AB52">
        <f t="shared" si="129"/>
        <v>3.5000000000000001E-3</v>
      </c>
      <c r="AC52">
        <f t="shared" ref="AC52:AC56" si="139">AB52-$AB$50</f>
        <v>5.0000000000000001E-4</v>
      </c>
      <c r="AD52">
        <v>248</v>
      </c>
      <c r="AE52">
        <v>310</v>
      </c>
      <c r="AF52">
        <f t="shared" si="130"/>
        <v>31.090017874400004</v>
      </c>
      <c r="AG52">
        <f t="shared" si="131"/>
        <v>37.710557506999997</v>
      </c>
      <c r="AH52">
        <f t="shared" ref="AH52:AH56" si="140">AF52-$AF$50</f>
        <v>-0.75217785179999908</v>
      </c>
      <c r="AI52">
        <f>AG52-$AG$50</f>
        <v>-9.8534037357000059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Y52">
        <v>-4.4999999999999999E-4</v>
      </c>
      <c r="AZ52">
        <f t="shared" ref="AZ52:AZ53" si="141">-21945*AY52+1.18</f>
        <v>11.055249999999999</v>
      </c>
      <c r="BB52">
        <v>-15</v>
      </c>
      <c r="BC52">
        <f t="shared" si="118"/>
        <v>-30</v>
      </c>
      <c r="BD52">
        <f t="shared" si="116"/>
        <v>-7.5000000000000002E-4</v>
      </c>
      <c r="BE52">
        <f>BD52-$BD$47</f>
        <v>-1.5E-3</v>
      </c>
      <c r="BF52">
        <v>510</v>
      </c>
      <c r="BG52">
        <v>241</v>
      </c>
      <c r="BH52">
        <f t="shared" si="119"/>
        <v>9.22481829</v>
      </c>
      <c r="BI52">
        <f t="shared" si="120"/>
        <v>4.1100829259999996</v>
      </c>
      <c r="BJ52">
        <f>BH52-$BH$47</f>
        <v>7.5788213009999996</v>
      </c>
      <c r="BK52">
        <f>BI52-$BI$47</f>
        <v>-0.37519429199999976</v>
      </c>
      <c r="BV52" s="15"/>
      <c r="BW52" s="15"/>
      <c r="BX52" s="15"/>
      <c r="BY52" s="15"/>
      <c r="BZ52" s="15"/>
      <c r="CA52" s="15"/>
      <c r="CB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E52" s="24" t="s">
        <v>13</v>
      </c>
      <c r="DF52" s="24"/>
      <c r="DG52" s="24"/>
      <c r="DH52" s="24"/>
      <c r="DI52" s="24"/>
      <c r="DJ52" s="24"/>
      <c r="DK52" s="24"/>
      <c r="DL52" s="24"/>
      <c r="DM52" s="24"/>
      <c r="DN52" s="24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</row>
    <row r="53" spans="1:162" x14ac:dyDescent="0.2">
      <c r="A53">
        <v>15</v>
      </c>
      <c r="B53">
        <f t="shared" si="132"/>
        <v>-15</v>
      </c>
      <c r="C53">
        <f t="shared" si="127"/>
        <v>7.5000000000000002E-4</v>
      </c>
      <c r="D53">
        <f t="shared" si="133"/>
        <v>-7.5000000000000002E-4</v>
      </c>
      <c r="E53">
        <v>234</v>
      </c>
      <c r="F53">
        <v>246</v>
      </c>
      <c r="G53">
        <f t="shared" si="134"/>
        <v>29.334936220200003</v>
      </c>
      <c r="H53">
        <f t="shared" si="135"/>
        <v>29.925152086200001</v>
      </c>
      <c r="I53">
        <f>G53-$G$50</f>
        <v>12.661660505300002</v>
      </c>
      <c r="J53">
        <f>H53-$H$50</f>
        <v>0.85152871789999907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Z53">
        <v>75</v>
      </c>
      <c r="AA53">
        <f t="shared" si="138"/>
        <v>15</v>
      </c>
      <c r="AB53">
        <f t="shared" si="129"/>
        <v>3.7499999999999999E-3</v>
      </c>
      <c r="AC53">
        <f t="shared" si="139"/>
        <v>7.499999999999998E-4</v>
      </c>
      <c r="AD53">
        <v>247</v>
      </c>
      <c r="AE53">
        <v>267</v>
      </c>
      <c r="AF53">
        <f t="shared" si="130"/>
        <v>30.964654899100005</v>
      </c>
      <c r="AG53">
        <f t="shared" si="131"/>
        <v>32.479738239900001</v>
      </c>
      <c r="AH53">
        <f t="shared" si="140"/>
        <v>-0.87754082709999892</v>
      </c>
      <c r="AI53">
        <f t="shared" ref="AI53:AI56" si="142">AG53-$AG$50</f>
        <v>-15.084223002800002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Y53">
        <v>-7.5000000000000002E-4</v>
      </c>
      <c r="AZ53">
        <f t="shared" si="141"/>
        <v>17.638750000000002</v>
      </c>
      <c r="BV53" s="15"/>
      <c r="BW53" s="15"/>
      <c r="BX53" s="15"/>
      <c r="BY53" s="15"/>
      <c r="BZ53" s="15"/>
      <c r="CA53" s="15"/>
      <c r="CB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E53" s="2" t="s">
        <v>36</v>
      </c>
      <c r="DF53" s="3" t="s">
        <v>39</v>
      </c>
      <c r="DG53" s="3" t="s">
        <v>34</v>
      </c>
      <c r="DH53" s="3" t="s">
        <v>35</v>
      </c>
      <c r="DI53" s="3" t="s">
        <v>11</v>
      </c>
      <c r="DJ53" s="3" t="s">
        <v>12</v>
      </c>
      <c r="DK53" s="3" t="s">
        <v>27</v>
      </c>
      <c r="DL53" s="3" t="s">
        <v>28</v>
      </c>
      <c r="DM53" s="3" t="s">
        <v>29</v>
      </c>
      <c r="DN53" s="3" t="s">
        <v>30</v>
      </c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</row>
    <row r="54" spans="1:162" x14ac:dyDescent="0.2">
      <c r="A54">
        <v>10</v>
      </c>
      <c r="B54">
        <f t="shared" si="132"/>
        <v>-20</v>
      </c>
      <c r="C54">
        <f>A54/(10000*2)</f>
        <v>5.0000000000000001E-4</v>
      </c>
      <c r="D54">
        <f t="shared" si="133"/>
        <v>-1E-3</v>
      </c>
      <c r="E54">
        <v>273</v>
      </c>
      <c r="F54">
        <v>249</v>
      </c>
      <c r="G54">
        <f t="shared" si="134"/>
        <v>34.224092256900001</v>
      </c>
      <c r="H54">
        <f t="shared" si="135"/>
        <v>30.290092965300001</v>
      </c>
      <c r="I54">
        <f t="shared" si="136"/>
        <v>17.550816542</v>
      </c>
      <c r="J54">
        <f t="shared" si="137"/>
        <v>1.2164695969999997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Z54">
        <v>80</v>
      </c>
      <c r="AA54">
        <f t="shared" si="138"/>
        <v>20</v>
      </c>
      <c r="AB54">
        <f t="shared" si="129"/>
        <v>4.0000000000000001E-3</v>
      </c>
      <c r="AC54">
        <f t="shared" si="139"/>
        <v>1E-3</v>
      </c>
      <c r="AD54">
        <v>245</v>
      </c>
      <c r="AE54">
        <v>223</v>
      </c>
      <c r="AF54">
        <f>AD54*$F$1</f>
        <v>30.713928948500001</v>
      </c>
      <c r="AG54">
        <f>AE54*$F$2</f>
        <v>27.127272013100001</v>
      </c>
      <c r="AH54">
        <f t="shared" si="140"/>
        <v>-1.1282667777000022</v>
      </c>
      <c r="AI54">
        <f>AG54-$AG$50</f>
        <v>-20.436689229600002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BV54" s="15"/>
      <c r="BW54" s="15"/>
      <c r="BX54" s="15"/>
      <c r="BY54" s="15"/>
      <c r="BZ54" s="15"/>
      <c r="CA54" s="15"/>
      <c r="CB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E54">
        <v>210</v>
      </c>
      <c r="DG54">
        <f>DE54/(10000*2)</f>
        <v>1.0500000000000001E-2</v>
      </c>
      <c r="DI54">
        <v>211</v>
      </c>
      <c r="DJ54">
        <v>419</v>
      </c>
      <c r="DK54">
        <f>DI54*$DI$1</f>
        <v>26.128774605</v>
      </c>
      <c r="DL54">
        <f>DJ54*$DI$2</f>
        <v>50.504685649399995</v>
      </c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</row>
    <row r="55" spans="1:162" x14ac:dyDescent="0.2">
      <c r="A55">
        <v>5</v>
      </c>
      <c r="B55">
        <f>A55-$A$50</f>
        <v>-25</v>
      </c>
      <c r="C55">
        <f>A55/(10000*2)</f>
        <v>2.5000000000000001E-4</v>
      </c>
      <c r="D55">
        <f t="shared" si="133"/>
        <v>-1.25E-3</v>
      </c>
      <c r="E55">
        <v>312</v>
      </c>
      <c r="F55">
        <v>246</v>
      </c>
      <c r="G55">
        <f>E55*$F$1</f>
        <v>39.113248293600002</v>
      </c>
      <c r="H55">
        <f>F55*$F$2</f>
        <v>29.925152086200001</v>
      </c>
      <c r="I55">
        <f>G55-$G$50</f>
        <v>22.439972578700001</v>
      </c>
      <c r="J55">
        <f t="shared" si="137"/>
        <v>0.85152871789999907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Z55">
        <v>85</v>
      </c>
      <c r="AA55">
        <f>Z55-$Z$50</f>
        <v>25</v>
      </c>
      <c r="AB55">
        <f t="shared" si="129"/>
        <v>4.2500000000000003E-3</v>
      </c>
      <c r="AC55">
        <f t="shared" si="139"/>
        <v>1.2500000000000002E-3</v>
      </c>
      <c r="AD55">
        <v>247</v>
      </c>
      <c r="AE55">
        <v>174</v>
      </c>
      <c r="AF55">
        <f t="shared" si="130"/>
        <v>30.964654899100005</v>
      </c>
      <c r="AG55">
        <f t="shared" si="131"/>
        <v>21.1665709878</v>
      </c>
      <c r="AH55">
        <f t="shared" si="140"/>
        <v>-0.87754082709999892</v>
      </c>
      <c r="AI55">
        <f t="shared" si="142"/>
        <v>-26.397390254900003</v>
      </c>
      <c r="AR55" s="15"/>
      <c r="AS55" s="15"/>
      <c r="AT55" s="15"/>
      <c r="AU55" s="15"/>
      <c r="AV55" s="15"/>
      <c r="AW55" s="15"/>
      <c r="BV55" s="15"/>
      <c r="BW55" s="15"/>
      <c r="BX55" s="15"/>
      <c r="BY55" s="15"/>
      <c r="BZ55" s="15"/>
      <c r="CA55" s="15"/>
      <c r="CB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E55">
        <v>170</v>
      </c>
      <c r="DF55">
        <f>DE55-$DE$54</f>
        <v>-40</v>
      </c>
      <c r="DG55">
        <f t="shared" ref="DG55:DG56" si="143">DE55/(10000*2)</f>
        <v>8.5000000000000006E-3</v>
      </c>
      <c r="DH55">
        <f>DG55-$DG$54</f>
        <v>-2E-3</v>
      </c>
      <c r="DI55">
        <v>213</v>
      </c>
      <c r="DJ55">
        <v>368</v>
      </c>
      <c r="DK55">
        <f t="shared" ref="DK55:DK56" si="144">DI55*$DI$1</f>
        <v>26.376440715000001</v>
      </c>
      <c r="DL55">
        <f>DJ55*$DI$2</f>
        <v>44.357337276799996</v>
      </c>
      <c r="DM55">
        <f>DK55-$DK$54</f>
        <v>0.24766611000000083</v>
      </c>
      <c r="DN55">
        <f>DL55-$DL$54</f>
        <v>-6.1473483725999998</v>
      </c>
      <c r="DO55" s="15"/>
      <c r="DP55" s="15"/>
      <c r="DQ55" s="15"/>
      <c r="DR55" s="15"/>
      <c r="DS55" s="15"/>
      <c r="DT55" s="15"/>
      <c r="DU55" s="15"/>
      <c r="DV55" s="22" t="s">
        <v>37</v>
      </c>
      <c r="DW55" s="23" t="s">
        <v>29</v>
      </c>
      <c r="DX55" s="15"/>
      <c r="DY55" s="15"/>
      <c r="DZ55" s="15"/>
      <c r="EA55" s="15"/>
      <c r="EB55" s="15"/>
      <c r="EC55" s="15"/>
      <c r="ED55" s="15"/>
      <c r="EE55" s="15"/>
    </row>
    <row r="56" spans="1:162" x14ac:dyDescent="0.2">
      <c r="A56">
        <v>0</v>
      </c>
      <c r="B56">
        <f t="shared" si="132"/>
        <v>-30</v>
      </c>
      <c r="C56">
        <f t="shared" si="127"/>
        <v>0</v>
      </c>
      <c r="D56">
        <f t="shared" si="133"/>
        <v>-1.5E-3</v>
      </c>
      <c r="E56">
        <v>352</v>
      </c>
      <c r="F56">
        <v>250</v>
      </c>
      <c r="G56">
        <f t="shared" si="134"/>
        <v>44.127767305600003</v>
      </c>
      <c r="H56">
        <f t="shared" si="135"/>
        <v>30.411739924999999</v>
      </c>
      <c r="I56">
        <f t="shared" si="136"/>
        <v>27.454491590700002</v>
      </c>
      <c r="J56">
        <f t="shared" si="137"/>
        <v>1.3381165566999975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Z56">
        <v>95</v>
      </c>
      <c r="AA56">
        <f t="shared" si="138"/>
        <v>35</v>
      </c>
      <c r="AB56">
        <f t="shared" si="129"/>
        <v>4.7499999999999999E-3</v>
      </c>
      <c r="AC56">
        <f t="shared" si="139"/>
        <v>1.7499999999999998E-3</v>
      </c>
      <c r="AD56">
        <v>240</v>
      </c>
      <c r="AE56">
        <v>84</v>
      </c>
      <c r="AF56">
        <f t="shared" si="130"/>
        <v>30.087114072000002</v>
      </c>
      <c r="AG56">
        <f t="shared" si="131"/>
        <v>10.218344614799999</v>
      </c>
      <c r="AH56">
        <f t="shared" si="140"/>
        <v>-1.7550816542000014</v>
      </c>
      <c r="AI56">
        <f t="shared" si="142"/>
        <v>-37.3456166279</v>
      </c>
      <c r="AR56" s="15"/>
      <c r="AS56" s="15"/>
      <c r="AT56" s="15"/>
      <c r="AU56" s="15"/>
      <c r="AV56" s="15"/>
      <c r="AW56" s="15"/>
      <c r="BB56" s="24" t="s">
        <v>9</v>
      </c>
      <c r="BC56" s="24"/>
      <c r="BD56" s="24"/>
      <c r="BE56" s="24"/>
      <c r="BF56" s="24"/>
      <c r="BG56" s="24"/>
      <c r="BH56" s="24"/>
      <c r="BI56" s="24"/>
      <c r="BJ56" s="24"/>
      <c r="BK56" s="24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E56">
        <v>130</v>
      </c>
      <c r="DF56">
        <f t="shared" ref="DF56:DF60" si="145">DE56-$DE$54</f>
        <v>-80</v>
      </c>
      <c r="DG56">
        <f t="shared" si="143"/>
        <v>6.4999999999999997E-3</v>
      </c>
      <c r="DH56">
        <f t="shared" ref="DH56" si="146">DG56-$DG$54</f>
        <v>-4.000000000000001E-3</v>
      </c>
      <c r="DI56">
        <v>217</v>
      </c>
      <c r="DJ56">
        <v>318</v>
      </c>
      <c r="DK56">
        <f t="shared" si="144"/>
        <v>26.871772934999999</v>
      </c>
      <c r="DL56">
        <f t="shared" ref="DL56" si="147">DJ56*$DI$2</f>
        <v>38.330525146799999</v>
      </c>
      <c r="DM56">
        <f t="shared" ref="DM56" si="148">DK56-$DK$54</f>
        <v>0.74299832999999893</v>
      </c>
      <c r="DN56">
        <f t="shared" ref="DN56" si="149">DL56-$DL$54</f>
        <v>-12.174160502599996</v>
      </c>
      <c r="DO56" s="15"/>
      <c r="DP56" s="15"/>
      <c r="DQ56" s="15"/>
      <c r="DR56" s="15"/>
      <c r="DS56" s="15"/>
      <c r="DT56" s="15"/>
      <c r="DU56" s="15"/>
      <c r="DV56" s="15">
        <v>1.6000000000000001E-3</v>
      </c>
      <c r="DW56" s="15">
        <f>-240.59*DV56-0.1981</f>
        <v>-0.58304400000000001</v>
      </c>
      <c r="DX56" s="15"/>
      <c r="DY56" s="15"/>
      <c r="DZ56" s="15"/>
      <c r="EA56" s="15"/>
      <c r="EB56" s="15"/>
      <c r="EC56" s="15"/>
      <c r="ED56" s="15"/>
      <c r="EE56" s="15"/>
    </row>
    <row r="57" spans="1:162" x14ac:dyDescent="0.2"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R57" s="15"/>
      <c r="AS57" s="15"/>
      <c r="AT57" s="15"/>
      <c r="AU57" s="15"/>
      <c r="AV57" s="15"/>
      <c r="AW57" s="15"/>
      <c r="BB57" s="2" t="s">
        <v>36</v>
      </c>
      <c r="BC57" s="3" t="s">
        <v>39</v>
      </c>
      <c r="BD57" s="3" t="s">
        <v>34</v>
      </c>
      <c r="BE57" s="3" t="s">
        <v>35</v>
      </c>
      <c r="BF57" s="3" t="s">
        <v>11</v>
      </c>
      <c r="BG57" s="3" t="s">
        <v>12</v>
      </c>
      <c r="BH57" s="3" t="s">
        <v>27</v>
      </c>
      <c r="BI57" s="3" t="s">
        <v>28</v>
      </c>
      <c r="BJ57" s="3" t="s">
        <v>29</v>
      </c>
      <c r="BK57" s="3" t="s">
        <v>30</v>
      </c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6"/>
      <c r="BW57" s="16"/>
      <c r="BX57" s="16"/>
      <c r="BY57" s="16"/>
      <c r="BZ57" s="16"/>
      <c r="CA57" s="16"/>
      <c r="CB57" s="16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E57">
        <v>90</v>
      </c>
      <c r="DF57">
        <f t="shared" si="145"/>
        <v>-120</v>
      </c>
      <c r="DG57">
        <f>DE57/(10000*2)</f>
        <v>4.4999999999999997E-3</v>
      </c>
      <c r="DH57">
        <f>DG57-$DG$54</f>
        <v>-6.000000000000001E-3</v>
      </c>
      <c r="DI57">
        <v>222</v>
      </c>
      <c r="DJ57">
        <v>217</v>
      </c>
      <c r="DK57">
        <f>DI57*$DI$1</f>
        <v>27.490938209999999</v>
      </c>
      <c r="DL57">
        <f>DJ57*$DI$2</f>
        <v>26.1563646442</v>
      </c>
      <c r="DM57">
        <f>DK57-$DK$54</f>
        <v>1.3621636049999992</v>
      </c>
      <c r="DN57">
        <f>DL57-$DL$54</f>
        <v>-24.348321005199995</v>
      </c>
      <c r="DO57" s="15"/>
      <c r="DP57" s="15"/>
      <c r="DQ57" s="15"/>
      <c r="DR57" s="15"/>
      <c r="DS57" s="15"/>
      <c r="DT57" s="15"/>
      <c r="DU57" s="15"/>
      <c r="DV57" s="15">
        <v>3.5999999999999999E-3</v>
      </c>
      <c r="DW57" s="15">
        <f t="shared" ref="DW57:DW58" si="150">-240.59*DV57-0.1981</f>
        <v>-1.0642240000000001</v>
      </c>
      <c r="DX57" s="15"/>
      <c r="DY57" s="15"/>
      <c r="DZ57" s="15"/>
      <c r="EA57" s="15"/>
      <c r="EB57" s="15"/>
      <c r="EC57" s="15"/>
      <c r="ED57" s="15"/>
      <c r="EE57" s="15"/>
      <c r="EG57" s="24" t="s">
        <v>21</v>
      </c>
      <c r="EH57" s="24"/>
      <c r="EI57" s="24"/>
      <c r="EJ57" s="24"/>
      <c r="EK57" s="24"/>
      <c r="EL57" s="24"/>
      <c r="EM57" s="24"/>
      <c r="EN57" s="24"/>
      <c r="EO57" s="24"/>
      <c r="EP57" s="24"/>
      <c r="FE57" s="22" t="s">
        <v>37</v>
      </c>
      <c r="FF57" s="23" t="s">
        <v>29</v>
      </c>
    </row>
    <row r="58" spans="1:162" x14ac:dyDescent="0.2"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R58" s="15"/>
      <c r="AS58" s="15"/>
      <c r="AT58" s="15"/>
      <c r="AU58" s="15"/>
      <c r="AV58" s="15"/>
      <c r="AW58" s="15"/>
      <c r="BB58">
        <v>45</v>
      </c>
      <c r="BD58">
        <f>BB58/(10000*2)</f>
        <v>2.2499999999999998E-3</v>
      </c>
      <c r="BF58">
        <v>95</v>
      </c>
      <c r="BG58">
        <v>253</v>
      </c>
      <c r="BH58">
        <f>BF58*$BF$1</f>
        <v>1.718348505</v>
      </c>
      <c r="BI58">
        <f>BG58*$BF$2</f>
        <v>4.3147343579999999</v>
      </c>
      <c r="BV58" s="16"/>
      <c r="BW58" s="16"/>
      <c r="BX58" s="16"/>
      <c r="BY58" s="16"/>
      <c r="BZ58" s="16"/>
      <c r="CA58" s="16"/>
      <c r="CB58" s="16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E58">
        <v>50</v>
      </c>
      <c r="DF58">
        <f t="shared" si="145"/>
        <v>-160</v>
      </c>
      <c r="DG58">
        <f>DE58/(10000*2)</f>
        <v>2.5000000000000001E-3</v>
      </c>
      <c r="DH58">
        <f>DG58-$DG$54</f>
        <v>-8.0000000000000002E-3</v>
      </c>
      <c r="DI58">
        <v>225</v>
      </c>
      <c r="DJ58">
        <v>220</v>
      </c>
      <c r="DK58">
        <f>DI58*$DI$1</f>
        <v>27.862437374999999</v>
      </c>
      <c r="DL58">
        <f>DJ58*$DI$2</f>
        <v>26.517973372</v>
      </c>
      <c r="DM58">
        <f>DK58-$DK$54</f>
        <v>1.7336627699999987</v>
      </c>
      <c r="DN58">
        <f>DL58-$DL$54</f>
        <v>-23.986712277399995</v>
      </c>
      <c r="DO58" s="15"/>
      <c r="DP58" s="15"/>
      <c r="DQ58" s="15"/>
      <c r="DR58" s="15"/>
      <c r="DS58" s="15"/>
      <c r="DT58" s="15"/>
      <c r="DU58" s="15"/>
      <c r="DV58" s="15">
        <v>6.1000000000000004E-3</v>
      </c>
      <c r="DW58" s="15">
        <f t="shared" si="150"/>
        <v>-1.665699</v>
      </c>
      <c r="DX58" s="15"/>
      <c r="DY58" s="15"/>
      <c r="DZ58" s="15"/>
      <c r="EA58" s="15"/>
      <c r="EB58" s="15"/>
      <c r="EC58" s="15"/>
      <c r="ED58" s="15"/>
      <c r="EE58" s="15"/>
      <c r="EG58" s="2" t="s">
        <v>36</v>
      </c>
      <c r="EH58" s="3" t="s">
        <v>39</v>
      </c>
      <c r="EI58" s="3" t="s">
        <v>34</v>
      </c>
      <c r="EJ58" s="3" t="s">
        <v>35</v>
      </c>
      <c r="EK58" s="3" t="s">
        <v>11</v>
      </c>
      <c r="EL58" s="3" t="s">
        <v>12</v>
      </c>
      <c r="EM58" s="3" t="s">
        <v>27</v>
      </c>
      <c r="EN58" s="3" t="s">
        <v>28</v>
      </c>
      <c r="EO58" s="3" t="s">
        <v>29</v>
      </c>
      <c r="EP58" s="3" t="s">
        <v>30</v>
      </c>
      <c r="FE58">
        <v>-2E-3</v>
      </c>
      <c r="FF58">
        <f>-17.219*FE58+0.2583</f>
        <v>0.292738</v>
      </c>
    </row>
    <row r="59" spans="1:162" x14ac:dyDescent="0.2"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AR59" s="15"/>
      <c r="AS59" s="15"/>
      <c r="AT59" s="15"/>
      <c r="AU59" s="15"/>
      <c r="AV59" s="15"/>
      <c r="AW59" s="15"/>
      <c r="BB59">
        <v>40</v>
      </c>
      <c r="BC59">
        <f>BB59-$BB$58</f>
        <v>-5</v>
      </c>
      <c r="BD59">
        <f t="shared" ref="BD59:BD64" si="151">BB59/(10000*2)</f>
        <v>2E-3</v>
      </c>
      <c r="BE59">
        <f t="shared" ref="BE59:BE64" si="152">BD59-$BD$58</f>
        <v>-2.4999999999999979E-4</v>
      </c>
      <c r="BF59">
        <v>151</v>
      </c>
      <c r="BG59">
        <v>245</v>
      </c>
      <c r="BH59">
        <f t="shared" ref="BH59:BH63" si="153">BF59*$BF$1</f>
        <v>2.7312697290000001</v>
      </c>
      <c r="BI59">
        <f t="shared" ref="BI59:BI64" si="154">BG59*$BF$2</f>
        <v>4.1783000699999997</v>
      </c>
      <c r="BJ59">
        <f t="shared" ref="BJ59:BJ64" si="155">BH59-$BH$58</f>
        <v>1.0129212240000001</v>
      </c>
      <c r="BK59">
        <f t="shared" ref="BK59:BK64" si="156">BI59-$BI$58</f>
        <v>-0.13643428800000024</v>
      </c>
      <c r="BV59" s="16"/>
      <c r="BW59" s="16"/>
      <c r="BX59" s="16"/>
      <c r="BY59" s="16"/>
      <c r="BZ59" s="16"/>
      <c r="CA59" s="16"/>
      <c r="CB59" s="16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E59">
        <v>10</v>
      </c>
      <c r="DF59">
        <f t="shared" si="145"/>
        <v>-200</v>
      </c>
      <c r="DG59">
        <f>DE59/(10000*2)</f>
        <v>5.0000000000000001E-4</v>
      </c>
      <c r="DH59">
        <f>DG59-$DG$54</f>
        <v>-0.01</v>
      </c>
      <c r="DI59">
        <v>228</v>
      </c>
      <c r="DJ59">
        <v>171</v>
      </c>
      <c r="DK59">
        <f>DI59*$DI$1</f>
        <v>28.233936539999998</v>
      </c>
      <c r="DL59">
        <f>DJ59*$DI$2</f>
        <v>20.611697484600001</v>
      </c>
      <c r="DM59">
        <f>DK59-$DK$54</f>
        <v>2.1051619349999982</v>
      </c>
      <c r="DN59">
        <f>DL59-$DL$54</f>
        <v>-29.892988164799995</v>
      </c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G59">
        <v>-240</v>
      </c>
      <c r="EI59">
        <f t="shared" ref="EI59:EI67" si="157">EG59/(10000*2)</f>
        <v>-1.2E-2</v>
      </c>
      <c r="EK59">
        <v>401</v>
      </c>
      <c r="EL59">
        <v>262</v>
      </c>
      <c r="EM59">
        <f t="shared" ref="EM59:EM67" si="158">EK59*$DI$1</f>
        <v>49.657055055000001</v>
      </c>
      <c r="EN59">
        <f t="shared" ref="EN59:EN67" si="159">EL59*$DI$2</f>
        <v>31.580495561199999</v>
      </c>
      <c r="FE59">
        <v>-6.0000000000000001E-3</v>
      </c>
      <c r="FF59">
        <f t="shared" ref="FF59:FF60" si="160">-17.219*FE59+0.2583</f>
        <v>0.36161399999999999</v>
      </c>
    </row>
    <row r="60" spans="1:162" x14ac:dyDescent="0.2"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AR60" s="15"/>
      <c r="AS60" s="15"/>
      <c r="AT60" s="15"/>
      <c r="AU60" s="15"/>
      <c r="AV60" s="15"/>
      <c r="AW60" s="15"/>
      <c r="BB60">
        <v>35</v>
      </c>
      <c r="BC60">
        <f t="shared" ref="BC60:BC64" si="161">BB60-$BB$58</f>
        <v>-10</v>
      </c>
      <c r="BD60">
        <f t="shared" si="151"/>
        <v>1.75E-3</v>
      </c>
      <c r="BE60">
        <f t="shared" si="152"/>
        <v>-4.9999999999999979E-4</v>
      </c>
      <c r="BF60">
        <v>202</v>
      </c>
      <c r="BG60">
        <v>227</v>
      </c>
      <c r="BH60">
        <f t="shared" si="153"/>
        <v>3.6537515580000002</v>
      </c>
      <c r="BI60">
        <f>BG60*$BF$2</f>
        <v>3.8713229219999996</v>
      </c>
      <c r="BJ60">
        <f t="shared" si="155"/>
        <v>1.9354030530000002</v>
      </c>
      <c r="BK60">
        <f t="shared" si="156"/>
        <v>-0.44341143600000033</v>
      </c>
      <c r="BT60" s="22" t="s">
        <v>37</v>
      </c>
      <c r="BU60" s="23" t="s">
        <v>29</v>
      </c>
      <c r="BV60" s="16"/>
      <c r="BW60" s="16"/>
      <c r="BX60" s="16"/>
      <c r="BY60" s="16"/>
      <c r="BZ60" s="16"/>
      <c r="CA60" s="16"/>
      <c r="CB60" s="16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E60">
        <v>-30</v>
      </c>
      <c r="DF60">
        <f t="shared" si="145"/>
        <v>-240</v>
      </c>
      <c r="DG60">
        <f>DE60/(10000*2)</f>
        <v>-1.5E-3</v>
      </c>
      <c r="DH60">
        <f>DG60-$DG$54</f>
        <v>-1.2E-2</v>
      </c>
      <c r="DI60">
        <v>233</v>
      </c>
      <c r="DJ60">
        <v>123</v>
      </c>
      <c r="DK60">
        <f>DI60*$DI$1</f>
        <v>28.853101814999999</v>
      </c>
      <c r="DL60">
        <f>DJ60*$DI$2</f>
        <v>14.825957839799999</v>
      </c>
      <c r="DM60">
        <f>DK60-$DK$54</f>
        <v>2.7243272099999984</v>
      </c>
      <c r="DN60">
        <f>DL60-$DL$54</f>
        <v>-35.678727809599998</v>
      </c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G60">
        <v>-200</v>
      </c>
      <c r="EH60">
        <f>EG60-$EG$59</f>
        <v>40</v>
      </c>
      <c r="EI60">
        <f t="shared" si="157"/>
        <v>-0.01</v>
      </c>
      <c r="EJ60">
        <f t="shared" ref="EJ60:EJ67" si="162">EI60-$EI$59</f>
        <v>2E-3</v>
      </c>
      <c r="EK60">
        <v>363</v>
      </c>
      <c r="EL60">
        <v>265</v>
      </c>
      <c r="EM60">
        <f t="shared" si="158"/>
        <v>44.951398964999996</v>
      </c>
      <c r="EN60">
        <f t="shared" si="159"/>
        <v>31.942104289</v>
      </c>
      <c r="EO60">
        <f t="shared" ref="EO60:EO67" si="163">EM60-$EM$59</f>
        <v>-4.7056560900000051</v>
      </c>
      <c r="EP60">
        <f t="shared" ref="EP60:EP67" si="164">EN60-$EN$59</f>
        <v>0.3616087278000002</v>
      </c>
      <c r="FE60">
        <v>-8.9999999999999993E-3</v>
      </c>
      <c r="FF60">
        <f t="shared" si="160"/>
        <v>0.41327099999999994</v>
      </c>
    </row>
    <row r="61" spans="1:162" x14ac:dyDescent="0.2"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BB61">
        <v>30</v>
      </c>
      <c r="BC61">
        <f t="shared" si="161"/>
        <v>-15</v>
      </c>
      <c r="BD61">
        <f t="shared" si="151"/>
        <v>1.5E-3</v>
      </c>
      <c r="BE61">
        <f t="shared" si="152"/>
        <v>-7.499999999999998E-4</v>
      </c>
      <c r="BF61">
        <v>263</v>
      </c>
      <c r="BG61">
        <v>218</v>
      </c>
      <c r="BH61">
        <f t="shared" si="153"/>
        <v>4.7571121770000007</v>
      </c>
      <c r="BI61">
        <f t="shared" si="154"/>
        <v>3.7178343479999998</v>
      </c>
      <c r="BJ61">
        <f t="shared" si="155"/>
        <v>3.0387636720000009</v>
      </c>
      <c r="BK61">
        <f t="shared" si="156"/>
        <v>-0.59690001000000015</v>
      </c>
      <c r="BT61" s="15">
        <v>1.32E-3</v>
      </c>
      <c r="BU61" s="15">
        <f>-3800.6*BT61+0.0582</f>
        <v>-4.9585919999999994</v>
      </c>
      <c r="BV61" s="16"/>
      <c r="BW61" s="16"/>
      <c r="BX61" s="16"/>
      <c r="BY61" s="16"/>
      <c r="BZ61" s="16"/>
      <c r="CA61" s="16"/>
      <c r="CB61" s="16"/>
      <c r="CD61" s="27" t="s">
        <v>19</v>
      </c>
      <c r="CE61" s="27"/>
      <c r="CF61" s="27"/>
      <c r="CG61" s="27"/>
      <c r="CH61" s="27"/>
      <c r="CI61" s="27"/>
      <c r="CJ61" s="27"/>
      <c r="CK61" s="27"/>
      <c r="CL61" s="27"/>
      <c r="CM61" s="27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G61">
        <v>-160</v>
      </c>
      <c r="EH61">
        <f t="shared" ref="EH61:EH67" si="165">EG61-$EG$59</f>
        <v>80</v>
      </c>
      <c r="EI61">
        <f t="shared" si="157"/>
        <v>-8.0000000000000002E-3</v>
      </c>
      <c r="EJ61">
        <f t="shared" si="162"/>
        <v>4.0000000000000001E-3</v>
      </c>
      <c r="EK61">
        <v>326</v>
      </c>
      <c r="EL61">
        <v>264</v>
      </c>
      <c r="EM61">
        <f t="shared" si="158"/>
        <v>40.369575929999996</v>
      </c>
      <c r="EN61">
        <f t="shared" si="159"/>
        <v>31.821568046399999</v>
      </c>
      <c r="EO61">
        <f t="shared" si="163"/>
        <v>-9.2874791250000044</v>
      </c>
      <c r="EP61">
        <f t="shared" si="164"/>
        <v>0.24107248520000013</v>
      </c>
    </row>
    <row r="62" spans="1:162" x14ac:dyDescent="0.2"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BB62">
        <v>25</v>
      </c>
      <c r="BC62">
        <f t="shared" si="161"/>
        <v>-20</v>
      </c>
      <c r="BD62">
        <f t="shared" si="151"/>
        <v>1.25E-3</v>
      </c>
      <c r="BE62">
        <f t="shared" si="152"/>
        <v>-9.999999999999998E-4</v>
      </c>
      <c r="BF62">
        <v>301</v>
      </c>
      <c r="BG62">
        <v>224</v>
      </c>
      <c r="BH62">
        <f>BF62*$BF$1</f>
        <v>5.4444515790000008</v>
      </c>
      <c r="BI62">
        <f t="shared" si="154"/>
        <v>3.8201600639999995</v>
      </c>
      <c r="BJ62">
        <f t="shared" si="155"/>
        <v>3.726103074000001</v>
      </c>
      <c r="BK62">
        <f t="shared" si="156"/>
        <v>-0.49457429400000041</v>
      </c>
      <c r="BT62" s="15">
        <v>3.32E-3</v>
      </c>
      <c r="BU62" s="15">
        <f t="shared" ref="BU62:BU63" si="166">-3800.6*BT62+0.0582</f>
        <v>-12.559792</v>
      </c>
      <c r="BV62" s="17"/>
      <c r="BW62" s="17"/>
      <c r="BX62" s="17"/>
      <c r="BY62" s="17"/>
      <c r="BZ62" s="17"/>
      <c r="CA62" s="17"/>
      <c r="CB62" s="17"/>
      <c r="CD62" s="2" t="s">
        <v>36</v>
      </c>
      <c r="CE62" s="3" t="s">
        <v>39</v>
      </c>
      <c r="CF62" s="3" t="s">
        <v>34</v>
      </c>
      <c r="CG62" s="3" t="s">
        <v>35</v>
      </c>
      <c r="CH62" s="3" t="s">
        <v>11</v>
      </c>
      <c r="CI62" s="3" t="s">
        <v>12</v>
      </c>
      <c r="CJ62" s="3" t="s">
        <v>27</v>
      </c>
      <c r="CK62" s="3" t="s">
        <v>28</v>
      </c>
      <c r="CL62" s="3" t="s">
        <v>29</v>
      </c>
      <c r="CM62" s="3" t="s">
        <v>30</v>
      </c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G62">
        <v>-120</v>
      </c>
      <c r="EH62">
        <f t="shared" si="165"/>
        <v>120</v>
      </c>
      <c r="EI62">
        <f t="shared" si="157"/>
        <v>-6.0000000000000001E-3</v>
      </c>
      <c r="EJ62">
        <f t="shared" si="162"/>
        <v>6.0000000000000001E-3</v>
      </c>
      <c r="EK62">
        <v>285</v>
      </c>
      <c r="EL62">
        <v>262</v>
      </c>
      <c r="EM62">
        <f t="shared" si="158"/>
        <v>35.292420675000002</v>
      </c>
      <c r="EN62">
        <f t="shared" si="159"/>
        <v>31.580495561199999</v>
      </c>
      <c r="EO62">
        <f t="shared" si="163"/>
        <v>-14.364634379999998</v>
      </c>
      <c r="EP62">
        <f t="shared" si="164"/>
        <v>0</v>
      </c>
    </row>
    <row r="63" spans="1:162" x14ac:dyDescent="0.2">
      <c r="A63" s="24" t="s">
        <v>8</v>
      </c>
      <c r="B63" s="24"/>
      <c r="C63" s="24"/>
      <c r="D63" s="24"/>
      <c r="E63" s="24"/>
      <c r="F63" s="24"/>
      <c r="G63" s="24"/>
      <c r="H63" s="24"/>
      <c r="I63" s="24"/>
      <c r="J63" s="24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Z63" s="24" t="s">
        <v>18</v>
      </c>
      <c r="AA63" s="24"/>
      <c r="AB63" s="24"/>
      <c r="AC63" s="24"/>
      <c r="AD63" s="24"/>
      <c r="AE63" s="24"/>
      <c r="AF63" s="24"/>
      <c r="AG63" s="24"/>
      <c r="AH63" s="24"/>
      <c r="AI63" s="24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BB63">
        <v>15</v>
      </c>
      <c r="BC63">
        <f t="shared" si="161"/>
        <v>-30</v>
      </c>
      <c r="BD63">
        <f t="shared" si="151"/>
        <v>7.5000000000000002E-4</v>
      </c>
      <c r="BE63">
        <f t="shared" si="152"/>
        <v>-1.4999999999999998E-3</v>
      </c>
      <c r="BF63">
        <v>413</v>
      </c>
      <c r="BG63">
        <v>205</v>
      </c>
      <c r="BH63">
        <f t="shared" si="153"/>
        <v>7.4702940270000004</v>
      </c>
      <c r="BI63">
        <f>BG63*$BF$2</f>
        <v>3.4961286299999998</v>
      </c>
      <c r="BJ63">
        <f t="shared" si="155"/>
        <v>5.7519455220000006</v>
      </c>
      <c r="BK63">
        <f t="shared" si="156"/>
        <v>-0.81860572800000009</v>
      </c>
      <c r="BT63" s="15">
        <v>-1.6800000000000001E-3</v>
      </c>
      <c r="BU63" s="15">
        <f t="shared" si="166"/>
        <v>6.4432080000000003</v>
      </c>
      <c r="BV63" s="15"/>
      <c r="BW63" s="15"/>
      <c r="BX63" s="15"/>
      <c r="BY63" s="15"/>
      <c r="BZ63" s="15"/>
      <c r="CA63" s="15"/>
      <c r="CB63" s="15"/>
      <c r="CD63">
        <v>55</v>
      </c>
      <c r="CF63">
        <f>CD63/(10000*2)</f>
        <v>2.7499999999999998E-3</v>
      </c>
      <c r="CH63">
        <v>250</v>
      </c>
      <c r="CI63">
        <v>378</v>
      </c>
      <c r="CJ63">
        <f>CH63*$BF$1</f>
        <v>4.5219697500000002</v>
      </c>
      <c r="CK63">
        <f>CI63*$BF$2</f>
        <v>6.4465201079999996</v>
      </c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G63">
        <v>-80</v>
      </c>
      <c r="EH63">
        <f t="shared" si="165"/>
        <v>160</v>
      </c>
      <c r="EI63">
        <f t="shared" si="157"/>
        <v>-4.0000000000000001E-3</v>
      </c>
      <c r="EJ63">
        <f t="shared" si="162"/>
        <v>8.0000000000000002E-3</v>
      </c>
      <c r="EK63">
        <v>245</v>
      </c>
      <c r="EL63">
        <v>262</v>
      </c>
      <c r="EM63">
        <f t="shared" si="158"/>
        <v>30.339098475</v>
      </c>
      <c r="EN63">
        <f t="shared" si="159"/>
        <v>31.580495561199999</v>
      </c>
      <c r="EO63">
        <f t="shared" si="163"/>
        <v>-19.317956580000001</v>
      </c>
      <c r="EP63">
        <f t="shared" si="164"/>
        <v>0</v>
      </c>
    </row>
    <row r="64" spans="1:162" x14ac:dyDescent="0.2">
      <c r="A64" s="2" t="s">
        <v>36</v>
      </c>
      <c r="B64" s="3" t="s">
        <v>38</v>
      </c>
      <c r="C64" s="3" t="s">
        <v>34</v>
      </c>
      <c r="D64" s="3" t="s">
        <v>35</v>
      </c>
      <c r="E64" s="3" t="s">
        <v>11</v>
      </c>
      <c r="F64" s="3" t="s">
        <v>12</v>
      </c>
      <c r="G64" s="2" t="s">
        <v>27</v>
      </c>
      <c r="H64" s="2" t="s">
        <v>28</v>
      </c>
      <c r="I64" s="2" t="s">
        <v>29</v>
      </c>
      <c r="J64" s="2" t="s">
        <v>30</v>
      </c>
      <c r="K64" s="17"/>
      <c r="L64" s="17"/>
      <c r="M64" s="17"/>
      <c r="N64" s="17"/>
      <c r="O64" s="17"/>
      <c r="P64" s="17"/>
      <c r="Q64" s="21" t="s">
        <v>37</v>
      </c>
      <c r="R64" s="21" t="s">
        <v>29</v>
      </c>
      <c r="S64" s="17"/>
      <c r="T64" s="17"/>
      <c r="U64" s="17"/>
      <c r="V64" s="17"/>
      <c r="W64" s="17"/>
      <c r="X64" s="17"/>
      <c r="Z64" s="2" t="s">
        <v>36</v>
      </c>
      <c r="AA64" s="3" t="s">
        <v>39</v>
      </c>
      <c r="AB64" s="3" t="s">
        <v>34</v>
      </c>
      <c r="AC64" s="3" t="s">
        <v>35</v>
      </c>
      <c r="AD64" s="3" t="s">
        <v>11</v>
      </c>
      <c r="AE64" s="3" t="s">
        <v>12</v>
      </c>
      <c r="AF64" s="2" t="s">
        <v>27</v>
      </c>
      <c r="AG64" s="2" t="s">
        <v>28</v>
      </c>
      <c r="AH64" s="2" t="s">
        <v>29</v>
      </c>
      <c r="AI64" s="2" t="s">
        <v>30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BB64">
        <v>5</v>
      </c>
      <c r="BC64">
        <f t="shared" si="161"/>
        <v>-40</v>
      </c>
      <c r="BD64">
        <f t="shared" si="151"/>
        <v>2.5000000000000001E-4</v>
      </c>
      <c r="BE64">
        <f t="shared" si="152"/>
        <v>-2E-3</v>
      </c>
      <c r="BF64">
        <v>520</v>
      </c>
      <c r="BG64">
        <v>194</v>
      </c>
      <c r="BH64">
        <f>BF64*$BF$1</f>
        <v>9.4056970800000013</v>
      </c>
      <c r="BI64">
        <f t="shared" si="154"/>
        <v>3.3085314839999995</v>
      </c>
      <c r="BJ64">
        <f t="shared" si="155"/>
        <v>7.6873485750000015</v>
      </c>
      <c r="BK64">
        <f t="shared" si="156"/>
        <v>-1.0062028740000004</v>
      </c>
      <c r="BV64" s="15"/>
      <c r="BW64" s="15"/>
      <c r="BX64" s="15"/>
      <c r="BY64" s="15"/>
      <c r="BZ64" s="15"/>
      <c r="CA64" s="15"/>
      <c r="CB64" s="15"/>
      <c r="CD64">
        <v>60</v>
      </c>
      <c r="CE64">
        <f>CD64-$CD$63</f>
        <v>5</v>
      </c>
      <c r="CF64">
        <f t="shared" ref="CF64:CF69" si="167">CD64/(10000*2)</f>
        <v>3.0000000000000001E-3</v>
      </c>
      <c r="CG64">
        <f>CF64-$CF$63</f>
        <v>2.5000000000000022E-4</v>
      </c>
      <c r="CH64">
        <v>242</v>
      </c>
      <c r="CI64">
        <v>348</v>
      </c>
      <c r="CJ64">
        <f t="shared" ref="CJ64:CJ68" si="168">CH64*$BF$1</f>
        <v>4.3772667180000004</v>
      </c>
      <c r="CK64">
        <f t="shared" ref="CK64:CK69" si="169">CI64*$BF$2</f>
        <v>5.9348915279999996</v>
      </c>
      <c r="CL64">
        <f>CJ64-$CJ$63</f>
        <v>-0.14470303199999979</v>
      </c>
      <c r="CM64">
        <f>CK64-$CK$63</f>
        <v>-0.51162858</v>
      </c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B64" s="22" t="s">
        <v>37</v>
      </c>
      <c r="DC64" s="23" t="s">
        <v>29</v>
      </c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G64">
        <v>-40</v>
      </c>
      <c r="EH64">
        <f t="shared" si="165"/>
        <v>200</v>
      </c>
      <c r="EI64">
        <f t="shared" si="157"/>
        <v>-2E-3</v>
      </c>
      <c r="EJ64">
        <f t="shared" si="162"/>
        <v>0.01</v>
      </c>
      <c r="EK64">
        <v>203</v>
      </c>
      <c r="EL64">
        <v>262</v>
      </c>
      <c r="EM64">
        <f t="shared" si="158"/>
        <v>25.138110165000001</v>
      </c>
      <c r="EN64">
        <f t="shared" si="159"/>
        <v>31.580495561199999</v>
      </c>
      <c r="EO64">
        <f t="shared" si="163"/>
        <v>-24.51894489</v>
      </c>
      <c r="EP64">
        <f t="shared" si="164"/>
        <v>0</v>
      </c>
    </row>
    <row r="65" spans="1:162" x14ac:dyDescent="0.2">
      <c r="A65">
        <v>5</v>
      </c>
      <c r="C65">
        <f>A65/(10000*2)</f>
        <v>2.5000000000000001E-4</v>
      </c>
      <c r="E65">
        <v>115</v>
      </c>
      <c r="F65">
        <v>226</v>
      </c>
      <c r="G65">
        <f>E65*$F$1</f>
        <v>14.416742159500002</v>
      </c>
      <c r="H65">
        <f>F65*$F$2</f>
        <v>27.492212892200001</v>
      </c>
      <c r="K65" s="15"/>
      <c r="L65" s="15"/>
      <c r="M65" s="15"/>
      <c r="N65" s="15"/>
      <c r="O65" s="15"/>
      <c r="P65" s="15"/>
      <c r="Q65" s="15">
        <v>-1.1999999999999999E-3</v>
      </c>
      <c r="R65" s="15">
        <f>-22594*Q65-1.9628</f>
        <v>25.149999999999995</v>
      </c>
      <c r="S65" s="15"/>
      <c r="T65" s="15"/>
      <c r="U65" s="15"/>
      <c r="V65" s="15"/>
      <c r="W65" s="15"/>
      <c r="X65" s="15"/>
      <c r="Z65">
        <v>-35</v>
      </c>
      <c r="AB65">
        <f>Z65/(10000*2)</f>
        <v>-1.75E-3</v>
      </c>
      <c r="AD65">
        <v>257</v>
      </c>
      <c r="AE65">
        <v>402</v>
      </c>
      <c r="AF65">
        <f>AD65*$F$1</f>
        <v>32.218284652100003</v>
      </c>
      <c r="AG65">
        <f>AE65*$F$2</f>
        <v>48.902077799399997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BV65" s="15"/>
      <c r="BW65" s="15"/>
      <c r="BX65" s="15"/>
      <c r="BY65" s="15"/>
      <c r="BZ65" s="15"/>
      <c r="CA65" s="15"/>
      <c r="CB65" s="15"/>
      <c r="CD65">
        <v>65</v>
      </c>
      <c r="CE65">
        <f t="shared" ref="CE65:CE69" si="170">CD65-$CD$63</f>
        <v>10</v>
      </c>
      <c r="CF65">
        <f t="shared" si="167"/>
        <v>3.2499999999999999E-3</v>
      </c>
      <c r="CG65">
        <f t="shared" ref="CG65:CG69" si="171">CF65-$CF$63</f>
        <v>5.0000000000000001E-4</v>
      </c>
      <c r="CH65">
        <v>238</v>
      </c>
      <c r="CI65">
        <v>288</v>
      </c>
      <c r="CJ65">
        <f t="shared" si="168"/>
        <v>4.3049152020000001</v>
      </c>
      <c r="CK65">
        <f t="shared" si="169"/>
        <v>4.9116343679999996</v>
      </c>
      <c r="CL65">
        <f t="shared" ref="CL65:CL69" si="172">CJ65-$CJ$63</f>
        <v>-0.21705454800000012</v>
      </c>
      <c r="CM65">
        <f>CK65-$CK$63</f>
        <v>-1.53488574</v>
      </c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B65">
        <v>1.5499999999999999E-3</v>
      </c>
      <c r="DC65">
        <f>-3670.1*DB65+0.3832</f>
        <v>-5.3054550000000003</v>
      </c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G65">
        <v>0</v>
      </c>
      <c r="EH65">
        <f t="shared" si="165"/>
        <v>240</v>
      </c>
      <c r="EI65">
        <f t="shared" si="157"/>
        <v>0</v>
      </c>
      <c r="EJ65">
        <f t="shared" si="162"/>
        <v>1.2E-2</v>
      </c>
      <c r="EK65">
        <v>161</v>
      </c>
      <c r="EL65">
        <v>263</v>
      </c>
      <c r="EM65">
        <f t="shared" si="158"/>
        <v>19.937121855000001</v>
      </c>
      <c r="EN65">
        <f t="shared" si="159"/>
        <v>31.701031803799999</v>
      </c>
      <c r="EO65">
        <f t="shared" si="163"/>
        <v>-29.7199332</v>
      </c>
      <c r="EP65">
        <f t="shared" si="164"/>
        <v>0.12053624260000007</v>
      </c>
    </row>
    <row r="66" spans="1:162" x14ac:dyDescent="0.2">
      <c r="A66">
        <v>0</v>
      </c>
      <c r="B66">
        <f>A66-$A$65</f>
        <v>-5</v>
      </c>
      <c r="C66">
        <f t="shared" ref="C66:C69" si="173">A66/(10000*2)</f>
        <v>0</v>
      </c>
      <c r="D66">
        <f>C66-$C$65</f>
        <v>-2.5000000000000001E-4</v>
      </c>
      <c r="E66">
        <v>147</v>
      </c>
      <c r="F66">
        <v>221</v>
      </c>
      <c r="G66">
        <f t="shared" ref="G66:G69" si="174">E66*$F$1</f>
        <v>18.428357369100002</v>
      </c>
      <c r="H66">
        <f t="shared" ref="H66:H69" si="175">F66*$F$2</f>
        <v>26.883978093700001</v>
      </c>
      <c r="I66">
        <f>G66-$G$65</f>
        <v>4.0116152096000004</v>
      </c>
      <c r="J66">
        <f>H66-$H$65</f>
        <v>-0.60823479849999984</v>
      </c>
      <c r="K66" s="15"/>
      <c r="L66" s="15"/>
      <c r="M66" s="15"/>
      <c r="N66" s="15"/>
      <c r="O66" s="15"/>
      <c r="P66" s="15"/>
      <c r="Q66" s="15">
        <v>-4.1999999999999997E-3</v>
      </c>
      <c r="R66" s="15">
        <f>-22594*Q66-1.9628</f>
        <v>92.931999999999988</v>
      </c>
      <c r="S66" s="15"/>
      <c r="T66" s="15"/>
      <c r="U66" s="15"/>
      <c r="V66" s="15"/>
      <c r="W66" s="15"/>
      <c r="X66" s="15"/>
      <c r="Z66">
        <v>-30</v>
      </c>
      <c r="AA66">
        <f>Z66-$Z$65</f>
        <v>5</v>
      </c>
      <c r="AB66">
        <f t="shared" ref="AB66:AB69" si="176">Z66/(10000*2)</f>
        <v>-1.5E-3</v>
      </c>
      <c r="AC66">
        <f>AB66-$AB$65</f>
        <v>2.5000000000000001E-4</v>
      </c>
      <c r="AD66">
        <v>255</v>
      </c>
      <c r="AE66">
        <v>352</v>
      </c>
      <c r="AF66">
        <f t="shared" ref="AF66:AF69" si="177">AD66*$F$1</f>
        <v>31.967558701500003</v>
      </c>
      <c r="AG66">
        <f t="shared" ref="AG66:AG69" si="178">AE66*$F$2</f>
        <v>42.819729814399999</v>
      </c>
      <c r="AH66">
        <f>AF66-$AF$65</f>
        <v>-0.25072595059999969</v>
      </c>
      <c r="AI66">
        <f>AG66-$AG$65</f>
        <v>-6.0823479849999984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Y66" s="22" t="s">
        <v>37</v>
      </c>
      <c r="AZ66" s="23" t="s">
        <v>29</v>
      </c>
      <c r="BV66" s="15"/>
      <c r="BW66" s="15"/>
      <c r="BX66" s="15"/>
      <c r="BY66" s="15"/>
      <c r="BZ66" s="15"/>
      <c r="CA66" s="15"/>
      <c r="CB66" s="15"/>
      <c r="CD66">
        <v>70</v>
      </c>
      <c r="CE66">
        <f t="shared" si="170"/>
        <v>15</v>
      </c>
      <c r="CF66">
        <f t="shared" si="167"/>
        <v>3.5000000000000001E-3</v>
      </c>
      <c r="CG66">
        <f t="shared" si="171"/>
        <v>7.5000000000000023E-4</v>
      </c>
      <c r="CH66">
        <v>248</v>
      </c>
      <c r="CI66">
        <v>243</v>
      </c>
      <c r="CJ66">
        <f t="shared" si="168"/>
        <v>4.4857939920000005</v>
      </c>
      <c r="CK66">
        <f t="shared" si="169"/>
        <v>4.1441914979999996</v>
      </c>
      <c r="CL66">
        <f t="shared" si="172"/>
        <v>-3.6175757999999725E-2</v>
      </c>
      <c r="CM66">
        <f t="shared" ref="CM66:CM69" si="179">CK66-$CK$63</f>
        <v>-2.30232861</v>
      </c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B66">
        <v>3.5500000000000002E-3</v>
      </c>
      <c r="DC66">
        <f t="shared" ref="DC66:DC67" si="180">-3670.1*DB66+0.3832</f>
        <v>-12.645655</v>
      </c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G66">
        <v>40</v>
      </c>
      <c r="EH66">
        <f t="shared" si="165"/>
        <v>280</v>
      </c>
      <c r="EI66">
        <f t="shared" si="157"/>
        <v>2E-3</v>
      </c>
      <c r="EJ66">
        <f t="shared" si="162"/>
        <v>1.4E-2</v>
      </c>
      <c r="EK66">
        <v>122</v>
      </c>
      <c r="EL66">
        <v>263</v>
      </c>
      <c r="EM66">
        <f t="shared" si="158"/>
        <v>15.107632709999999</v>
      </c>
      <c r="EN66">
        <f t="shared" si="159"/>
        <v>31.701031803799999</v>
      </c>
      <c r="EO66">
        <f t="shared" si="163"/>
        <v>-34.549422345000004</v>
      </c>
      <c r="EP66">
        <f t="shared" si="164"/>
        <v>0.12053624260000007</v>
      </c>
    </row>
    <row r="67" spans="1:162" x14ac:dyDescent="0.2">
      <c r="A67">
        <v>-5</v>
      </c>
      <c r="B67">
        <f t="shared" ref="B67:B69" si="181">A67-$A$65</f>
        <v>-10</v>
      </c>
      <c r="C67">
        <f>A67/(10000*2)</f>
        <v>-2.5000000000000001E-4</v>
      </c>
      <c r="D67">
        <f t="shared" ref="D67:D69" si="182">C67-$C$65</f>
        <v>-5.0000000000000001E-4</v>
      </c>
      <c r="E67">
        <v>187</v>
      </c>
      <c r="F67">
        <v>221</v>
      </c>
      <c r="G67">
        <f t="shared" si="174"/>
        <v>23.442876381100003</v>
      </c>
      <c r="H67">
        <f t="shared" si="175"/>
        <v>26.883978093700001</v>
      </c>
      <c r="I67">
        <f t="shared" ref="I67" si="183">G67-$G$65</f>
        <v>9.0261342216000013</v>
      </c>
      <c r="J67">
        <f>H67-$H$65</f>
        <v>-0.60823479849999984</v>
      </c>
      <c r="K67" s="15"/>
      <c r="L67" s="15"/>
      <c r="M67" s="15"/>
      <c r="N67" s="15"/>
      <c r="O67" s="15"/>
      <c r="P67" s="15"/>
      <c r="Q67" s="15">
        <v>-2.7000000000000001E-3</v>
      </c>
      <c r="R67" s="15">
        <f t="shared" ref="R67" si="184">-22594*Q67-1.9628</f>
        <v>59.041000000000004</v>
      </c>
      <c r="S67" s="15"/>
      <c r="T67" s="15"/>
      <c r="U67" s="15"/>
      <c r="V67" s="15"/>
      <c r="W67" s="15"/>
      <c r="X67" s="15"/>
      <c r="Z67">
        <v>-25</v>
      </c>
      <c r="AA67">
        <f t="shared" ref="AA67:AA70" si="185">Z67-$Z$65</f>
        <v>10</v>
      </c>
      <c r="AB67">
        <f t="shared" si="176"/>
        <v>-1.25E-3</v>
      </c>
      <c r="AC67">
        <f t="shared" ref="AC67:AC69" si="186">AB67-$AB$65</f>
        <v>5.0000000000000001E-4</v>
      </c>
      <c r="AD67">
        <v>253</v>
      </c>
      <c r="AE67">
        <v>303</v>
      </c>
      <c r="AF67">
        <f t="shared" si="177"/>
        <v>31.716832750900004</v>
      </c>
      <c r="AG67">
        <f t="shared" si="178"/>
        <v>36.859028789100002</v>
      </c>
      <c r="AH67">
        <f>AF67-$AF$65</f>
        <v>-0.50145190119999938</v>
      </c>
      <c r="AI67">
        <f>AG67-$AG$65</f>
        <v>-12.043049010299995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Y67">
        <v>-1.4999999999999999E-4</v>
      </c>
      <c r="AZ67">
        <f>-26249*AY67+0.9765</f>
        <v>4.9138499999999992</v>
      </c>
      <c r="BV67" s="15"/>
      <c r="BW67" s="15"/>
      <c r="BX67" s="15"/>
      <c r="BY67" s="15"/>
      <c r="BZ67" s="15"/>
      <c r="CA67" s="15"/>
      <c r="CB67" s="15"/>
      <c r="CD67">
        <v>75</v>
      </c>
      <c r="CE67">
        <f t="shared" si="170"/>
        <v>20</v>
      </c>
      <c r="CF67">
        <f t="shared" si="167"/>
        <v>3.7499999999999999E-3</v>
      </c>
      <c r="CG67">
        <f t="shared" si="171"/>
        <v>1E-3</v>
      </c>
      <c r="CH67">
        <v>238</v>
      </c>
      <c r="CI67">
        <v>185</v>
      </c>
      <c r="CJ67">
        <f>CH67*$BF$1</f>
        <v>4.3049152020000001</v>
      </c>
      <c r="CK67">
        <f>CI67*$BF$2</f>
        <v>3.1550429099999997</v>
      </c>
      <c r="CL67">
        <f t="shared" si="172"/>
        <v>-0.21705454800000012</v>
      </c>
      <c r="CM67">
        <f t="shared" si="179"/>
        <v>-3.2914771979999999</v>
      </c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B67">
        <v>-1.4499999999999999E-3</v>
      </c>
      <c r="DC67">
        <f t="shared" si="180"/>
        <v>5.7048449999999988</v>
      </c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G67">
        <v>80</v>
      </c>
      <c r="EH67">
        <f t="shared" si="165"/>
        <v>320</v>
      </c>
      <c r="EI67">
        <f t="shared" si="157"/>
        <v>4.0000000000000001E-3</v>
      </c>
      <c r="EJ67">
        <f t="shared" si="162"/>
        <v>1.6E-2</v>
      </c>
      <c r="EK67">
        <v>82</v>
      </c>
      <c r="EL67">
        <v>261</v>
      </c>
      <c r="EM67">
        <f t="shared" si="158"/>
        <v>10.15431051</v>
      </c>
      <c r="EN67">
        <f t="shared" si="159"/>
        <v>31.459959318599999</v>
      </c>
      <c r="EO67">
        <f t="shared" si="163"/>
        <v>-39.502744544999999</v>
      </c>
      <c r="EP67">
        <f t="shared" si="164"/>
        <v>-0.12053624260000007</v>
      </c>
    </row>
    <row r="68" spans="1:162" x14ac:dyDescent="0.2">
      <c r="A68">
        <v>-10</v>
      </c>
      <c r="B68">
        <f t="shared" si="181"/>
        <v>-15</v>
      </c>
      <c r="C68">
        <f t="shared" si="173"/>
        <v>-5.0000000000000001E-4</v>
      </c>
      <c r="D68">
        <f t="shared" si="182"/>
        <v>-7.5000000000000002E-4</v>
      </c>
      <c r="E68">
        <v>233</v>
      </c>
      <c r="F68">
        <v>227</v>
      </c>
      <c r="G68">
        <f t="shared" si="174"/>
        <v>29.209573244900003</v>
      </c>
      <c r="H68">
        <f>F68*$F$2</f>
        <v>27.613859851899999</v>
      </c>
      <c r="I68">
        <f>G68-$G$65</f>
        <v>14.792831085400001</v>
      </c>
      <c r="J68">
        <f t="shared" ref="J68" si="187">H68-$H$65</f>
        <v>0.12164695969999784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Z68">
        <v>-20</v>
      </c>
      <c r="AA68">
        <f>Z68-$Z$65</f>
        <v>15</v>
      </c>
      <c r="AB68">
        <f t="shared" si="176"/>
        <v>-1E-3</v>
      </c>
      <c r="AC68">
        <f t="shared" si="186"/>
        <v>7.5000000000000002E-4</v>
      </c>
      <c r="AD68">
        <v>251</v>
      </c>
      <c r="AE68">
        <v>250</v>
      </c>
      <c r="AF68">
        <f t="shared" si="177"/>
        <v>31.466106800300004</v>
      </c>
      <c r="AG68">
        <f t="shared" si="178"/>
        <v>30.411739924999999</v>
      </c>
      <c r="AH68">
        <f t="shared" ref="AH68" si="188">AF68-$AF$65</f>
        <v>-0.75217785179999908</v>
      </c>
      <c r="AI68">
        <f t="shared" ref="AI68" si="189">AG68-$AG$65</f>
        <v>-18.490337874399998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Y68">
        <v>1.4999999999999999E-4</v>
      </c>
      <c r="AZ68">
        <f t="shared" ref="AZ68:AZ69" si="190">-26249*AY68+0.9765</f>
        <v>-2.9608499999999993</v>
      </c>
      <c r="BV68" s="15"/>
      <c r="BW68" s="15"/>
      <c r="BX68" s="15"/>
      <c r="BY68" s="15"/>
      <c r="BZ68" s="15"/>
      <c r="CA68" s="15"/>
      <c r="CB68" s="15"/>
      <c r="CD68">
        <v>80</v>
      </c>
      <c r="CE68">
        <f t="shared" si="170"/>
        <v>25</v>
      </c>
      <c r="CF68">
        <f t="shared" si="167"/>
        <v>4.0000000000000001E-3</v>
      </c>
      <c r="CG68">
        <f t="shared" si="171"/>
        <v>1.2500000000000002E-3</v>
      </c>
      <c r="CH68">
        <v>233</v>
      </c>
      <c r="CI68">
        <v>133</v>
      </c>
      <c r="CJ68">
        <f t="shared" si="168"/>
        <v>4.2144758070000004</v>
      </c>
      <c r="CK68">
        <f t="shared" si="169"/>
        <v>2.2682200379999999</v>
      </c>
      <c r="CL68">
        <f>CJ68-$CJ$63</f>
        <v>-0.30749394299999988</v>
      </c>
      <c r="CM68">
        <f>CK68-$CK$63</f>
        <v>-4.1783000699999997</v>
      </c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</row>
    <row r="69" spans="1:162" x14ac:dyDescent="0.2">
      <c r="A69">
        <v>-20</v>
      </c>
      <c r="B69">
        <f t="shared" si="181"/>
        <v>-25</v>
      </c>
      <c r="C69">
        <f t="shared" si="173"/>
        <v>-1E-3</v>
      </c>
      <c r="D69">
        <f t="shared" si="182"/>
        <v>-1.25E-3</v>
      </c>
      <c r="E69">
        <v>326</v>
      </c>
      <c r="F69">
        <v>216</v>
      </c>
      <c r="G69">
        <f t="shared" si="174"/>
        <v>40.868329947800007</v>
      </c>
      <c r="H69">
        <f t="shared" si="175"/>
        <v>26.275743295200002</v>
      </c>
      <c r="I69">
        <f>G69-$G$65</f>
        <v>26.451587788300003</v>
      </c>
      <c r="J69">
        <f>H69-$H$65</f>
        <v>-1.2164695969999997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Z69">
        <v>-15</v>
      </c>
      <c r="AA69">
        <f t="shared" si="185"/>
        <v>20</v>
      </c>
      <c r="AB69">
        <f t="shared" si="176"/>
        <v>-7.5000000000000002E-4</v>
      </c>
      <c r="AC69">
        <f t="shared" si="186"/>
        <v>1E-3</v>
      </c>
      <c r="AD69">
        <v>245</v>
      </c>
      <c r="AE69">
        <v>200</v>
      </c>
      <c r="AF69">
        <f t="shared" si="177"/>
        <v>30.713928948500001</v>
      </c>
      <c r="AG69">
        <f t="shared" si="178"/>
        <v>24.329391940000001</v>
      </c>
      <c r="AH69">
        <f>AF69-$AF$65</f>
        <v>-1.5043557036000017</v>
      </c>
      <c r="AI69">
        <f>AG69-$AG$65</f>
        <v>-24.572685859399996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Y69">
        <v>-7.5000000000000002E-4</v>
      </c>
      <c r="AZ69">
        <f t="shared" si="190"/>
        <v>20.663250000000001</v>
      </c>
      <c r="BV69" s="15"/>
      <c r="BW69" s="15"/>
      <c r="BX69" s="15"/>
      <c r="BY69" s="15"/>
      <c r="BZ69" s="15"/>
      <c r="CA69" s="15"/>
      <c r="CB69" s="15"/>
      <c r="CD69">
        <v>85</v>
      </c>
      <c r="CE69">
        <f t="shared" si="170"/>
        <v>30</v>
      </c>
      <c r="CF69">
        <f t="shared" si="167"/>
        <v>4.2500000000000003E-3</v>
      </c>
      <c r="CG69">
        <f t="shared" si="171"/>
        <v>1.5000000000000005E-3</v>
      </c>
      <c r="CH69">
        <v>228</v>
      </c>
      <c r="CI69">
        <v>76</v>
      </c>
      <c r="CJ69">
        <f>CH69*$BF$1</f>
        <v>4.1240364120000006</v>
      </c>
      <c r="CK69">
        <f t="shared" si="169"/>
        <v>1.2961257359999998</v>
      </c>
      <c r="CL69">
        <f t="shared" si="172"/>
        <v>-0.39793333799999964</v>
      </c>
      <c r="CM69">
        <f t="shared" si="179"/>
        <v>-5.1503943720000001</v>
      </c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</row>
    <row r="70" spans="1:162" x14ac:dyDescent="0.2"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Z70">
        <v>-5</v>
      </c>
      <c r="AA70">
        <f t="shared" si="185"/>
        <v>30</v>
      </c>
      <c r="AB70">
        <f>Z70/(10000*2)</f>
        <v>-2.5000000000000001E-4</v>
      </c>
      <c r="AC70">
        <f>AB70-$AB$65</f>
        <v>1.5E-3</v>
      </c>
      <c r="AD70">
        <v>234</v>
      </c>
      <c r="AE70">
        <v>82</v>
      </c>
      <c r="AF70">
        <f>AD70*$F$1</f>
        <v>29.334936220200003</v>
      </c>
      <c r="AG70">
        <f>AE70*$F$2</f>
        <v>9.9750506954000002</v>
      </c>
      <c r="AH70">
        <f>AF70-$AF$65</f>
        <v>-2.8833484319</v>
      </c>
      <c r="AI70">
        <f>AG70-$AG$65</f>
        <v>-38.927027103999997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BV70" s="15"/>
      <c r="BW70" s="15"/>
      <c r="BX70" s="15"/>
      <c r="BY70" s="15"/>
      <c r="BZ70" s="15"/>
      <c r="CA70" s="15"/>
      <c r="CB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</row>
    <row r="71" spans="1:162" x14ac:dyDescent="0.2"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BV71" s="15"/>
      <c r="BW71" s="15"/>
      <c r="BX71" s="15"/>
      <c r="BY71" s="15"/>
      <c r="BZ71" s="15"/>
      <c r="CA71" s="15"/>
      <c r="CB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</row>
    <row r="72" spans="1:162" x14ac:dyDescent="0.2"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BV72" s="15"/>
      <c r="BW72" s="15"/>
      <c r="BX72" s="15"/>
      <c r="BY72" s="15"/>
      <c r="BZ72" s="15"/>
      <c r="CA72" s="15"/>
      <c r="CB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</row>
    <row r="73" spans="1:162" x14ac:dyDescent="0.2"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BV73" s="15"/>
      <c r="BW73" s="15"/>
      <c r="BX73" s="15"/>
      <c r="BY73" s="15"/>
      <c r="BZ73" s="15"/>
      <c r="CA73" s="15"/>
      <c r="CB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</row>
    <row r="74" spans="1:162" x14ac:dyDescent="0.2"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BV74" s="15"/>
      <c r="BW74" s="15"/>
      <c r="BX74" s="15"/>
      <c r="BY74" s="15"/>
      <c r="BZ74" s="15"/>
      <c r="CA74" s="15"/>
      <c r="CB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</row>
    <row r="75" spans="1:162" x14ac:dyDescent="0.2"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BV75" s="15"/>
      <c r="BW75" s="15"/>
      <c r="BX75" s="15"/>
      <c r="BY75" s="15"/>
      <c r="BZ75" s="15"/>
      <c r="CA75" s="15"/>
      <c r="CB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</row>
    <row r="76" spans="1:162" x14ac:dyDescent="0.2"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BV76" s="15"/>
      <c r="BW76" s="15"/>
      <c r="BX76" s="15"/>
      <c r="BY76" s="15"/>
      <c r="BZ76" s="15"/>
      <c r="CA76" s="15"/>
      <c r="CB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E76" s="24" t="s">
        <v>14</v>
      </c>
      <c r="DF76" s="24"/>
      <c r="DG76" s="24"/>
      <c r="DH76" s="24"/>
      <c r="DI76" s="24"/>
      <c r="DJ76" s="24"/>
      <c r="DK76" s="24"/>
      <c r="DL76" s="24"/>
      <c r="DM76" s="24"/>
      <c r="DN76" s="24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G76" s="24" t="s">
        <v>22</v>
      </c>
      <c r="EH76" s="24"/>
      <c r="EI76" s="24"/>
      <c r="EJ76" s="24"/>
      <c r="EK76" s="24"/>
      <c r="EL76" s="24"/>
      <c r="EM76" s="24"/>
      <c r="EN76" s="24"/>
      <c r="EO76" s="24"/>
      <c r="EP76" s="24"/>
      <c r="FE76" s="22" t="s">
        <v>37</v>
      </c>
      <c r="FF76" s="23" t="s">
        <v>29</v>
      </c>
    </row>
    <row r="77" spans="1:162" x14ac:dyDescent="0.2"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BB77" s="24" t="s">
        <v>10</v>
      </c>
      <c r="BC77" s="24"/>
      <c r="BD77" s="24"/>
      <c r="BE77" s="24"/>
      <c r="BF77" s="24"/>
      <c r="BG77" s="24"/>
      <c r="BH77" s="24"/>
      <c r="BI77" s="24"/>
      <c r="BJ77" s="24"/>
      <c r="BK77" s="24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D77" s="24" t="s">
        <v>20</v>
      </c>
      <c r="CE77" s="24"/>
      <c r="CF77" s="24"/>
      <c r="CG77" s="24"/>
      <c r="CH77" s="24"/>
      <c r="CI77" s="24"/>
      <c r="CJ77" s="24"/>
      <c r="CK77" s="24"/>
      <c r="CL77" s="24"/>
      <c r="CM77" s="24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E77" s="2" t="s">
        <v>36</v>
      </c>
      <c r="DF77" s="3" t="s">
        <v>39</v>
      </c>
      <c r="DG77" s="3" t="s">
        <v>34</v>
      </c>
      <c r="DH77" s="3" t="s">
        <v>35</v>
      </c>
      <c r="DI77" s="3" t="s">
        <v>11</v>
      </c>
      <c r="DJ77" s="3" t="s">
        <v>12</v>
      </c>
      <c r="DK77" s="3" t="s">
        <v>27</v>
      </c>
      <c r="DL77" s="3" t="s">
        <v>28</v>
      </c>
      <c r="DM77" s="3" t="s">
        <v>29</v>
      </c>
      <c r="DN77" s="3" t="s">
        <v>30</v>
      </c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G77" s="2" t="s">
        <v>36</v>
      </c>
      <c r="EH77" s="3" t="s">
        <v>39</v>
      </c>
      <c r="EI77" s="3" t="s">
        <v>34</v>
      </c>
      <c r="EJ77" s="3" t="s">
        <v>35</v>
      </c>
      <c r="EK77" s="3" t="s">
        <v>11</v>
      </c>
      <c r="EL77" s="3" t="s">
        <v>12</v>
      </c>
      <c r="EM77" s="3" t="s">
        <v>27</v>
      </c>
      <c r="EN77" s="3" t="s">
        <v>28</v>
      </c>
      <c r="EO77" s="3" t="s">
        <v>29</v>
      </c>
      <c r="EP77" s="3" t="s">
        <v>30</v>
      </c>
      <c r="FE77">
        <v>2.1199999999999999E-3</v>
      </c>
      <c r="FF77">
        <f>-900*FE77+0.3013</f>
        <v>-1.6067</v>
      </c>
    </row>
    <row r="78" spans="1:162" x14ac:dyDescent="0.2">
      <c r="A78" s="24" t="s">
        <v>9</v>
      </c>
      <c r="B78" s="24"/>
      <c r="C78" s="24"/>
      <c r="D78" s="24"/>
      <c r="E78" s="24"/>
      <c r="F78" s="24"/>
      <c r="G78" s="24"/>
      <c r="H78" s="24"/>
      <c r="I78" s="24"/>
      <c r="J78" s="24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Z78" s="24" t="s">
        <v>19</v>
      </c>
      <c r="AA78" s="24"/>
      <c r="AB78" s="24"/>
      <c r="AC78" s="24"/>
      <c r="AD78" s="24"/>
      <c r="AE78" s="24"/>
      <c r="AF78" s="24"/>
      <c r="AG78" s="24"/>
      <c r="AH78" s="24"/>
      <c r="AI78" s="24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BB78" s="2" t="s">
        <v>36</v>
      </c>
      <c r="BC78" s="3" t="s">
        <v>39</v>
      </c>
      <c r="BD78" s="3" t="s">
        <v>34</v>
      </c>
      <c r="BE78" s="3" t="s">
        <v>35</v>
      </c>
      <c r="BF78" s="3" t="s">
        <v>11</v>
      </c>
      <c r="BG78" s="3" t="s">
        <v>12</v>
      </c>
      <c r="BH78" s="3" t="s">
        <v>27</v>
      </c>
      <c r="BI78" s="3" t="s">
        <v>28</v>
      </c>
      <c r="BJ78" s="3" t="s">
        <v>29</v>
      </c>
      <c r="BK78" s="3" t="s">
        <v>30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D78" s="2" t="s">
        <v>36</v>
      </c>
      <c r="CE78" s="3" t="s">
        <v>39</v>
      </c>
      <c r="CF78" s="3" t="s">
        <v>34</v>
      </c>
      <c r="CG78" s="3" t="s">
        <v>35</v>
      </c>
      <c r="CH78" s="3" t="s">
        <v>11</v>
      </c>
      <c r="CI78" s="3" t="s">
        <v>12</v>
      </c>
      <c r="CJ78" s="3" t="s">
        <v>27</v>
      </c>
      <c r="CK78" s="3" t="s">
        <v>28</v>
      </c>
      <c r="CL78" s="3" t="s">
        <v>29</v>
      </c>
      <c r="CM78" s="3" t="s">
        <v>30</v>
      </c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E78">
        <v>-20</v>
      </c>
      <c r="DG78">
        <f>DE78/(10000*2)</f>
        <v>-1E-3</v>
      </c>
      <c r="DI78">
        <v>283</v>
      </c>
      <c r="DJ78">
        <v>103</v>
      </c>
      <c r="DK78">
        <f>DI78*$DI$1</f>
        <v>35.044754564999998</v>
      </c>
      <c r="DL78">
        <f>DJ78*$DI$2</f>
        <v>12.4152329878</v>
      </c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G78">
        <v>-140</v>
      </c>
      <c r="EI78">
        <f>EG78/(10000*2)</f>
        <v>-7.0000000000000001E-3</v>
      </c>
      <c r="EK78">
        <v>218</v>
      </c>
      <c r="EL78">
        <v>251</v>
      </c>
      <c r="EM78">
        <f>EK78*$DI$1</f>
        <v>26.995605989999998</v>
      </c>
      <c r="EN78">
        <f>EL78*$DI$2</f>
        <v>30.254596892599999</v>
      </c>
      <c r="FE78">
        <v>-1.8799999999999999E-3</v>
      </c>
      <c r="FF78">
        <f t="shared" ref="FF78:FF79" si="191">-900*FE78+0.3013</f>
        <v>1.9933000000000001</v>
      </c>
    </row>
    <row r="79" spans="1:162" x14ac:dyDescent="0.2">
      <c r="A79" s="2" t="s">
        <v>36</v>
      </c>
      <c r="B79" s="3" t="s">
        <v>38</v>
      </c>
      <c r="C79" s="3" t="s">
        <v>34</v>
      </c>
      <c r="D79" s="3" t="s">
        <v>35</v>
      </c>
      <c r="E79" s="3" t="s">
        <v>11</v>
      </c>
      <c r="F79" s="3" t="s">
        <v>12</v>
      </c>
      <c r="G79" s="2" t="s">
        <v>27</v>
      </c>
      <c r="H79" s="2" t="s">
        <v>28</v>
      </c>
      <c r="I79" s="2" t="s">
        <v>29</v>
      </c>
      <c r="J79" s="2" t="s">
        <v>30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Z79" s="2" t="s">
        <v>36</v>
      </c>
      <c r="AA79" s="3" t="s">
        <v>39</v>
      </c>
      <c r="AB79" s="3" t="s">
        <v>34</v>
      </c>
      <c r="AC79" s="3" t="s">
        <v>35</v>
      </c>
      <c r="AD79" s="3" t="s">
        <v>11</v>
      </c>
      <c r="AE79" s="3" t="s">
        <v>12</v>
      </c>
      <c r="AF79" s="3" t="s">
        <v>27</v>
      </c>
      <c r="AG79" s="3" t="s">
        <v>28</v>
      </c>
      <c r="AH79" s="3" t="s">
        <v>29</v>
      </c>
      <c r="AI79" s="3" t="s">
        <v>30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BB79">
        <v>-130</v>
      </c>
      <c r="BD79">
        <f>BB79/(10000*2)</f>
        <v>-6.4999999999999997E-3</v>
      </c>
      <c r="BF79">
        <v>113</v>
      </c>
      <c r="BG79">
        <v>348</v>
      </c>
      <c r="BH79">
        <f>BF79*$BF$1</f>
        <v>2.043930327</v>
      </c>
      <c r="BI79">
        <f>BG79*$BF$2</f>
        <v>5.9348915279999996</v>
      </c>
      <c r="BT79" s="22" t="s">
        <v>37</v>
      </c>
      <c r="BU79" s="23" t="s">
        <v>29</v>
      </c>
      <c r="BV79" s="15"/>
      <c r="BW79" s="15"/>
      <c r="BX79" s="15"/>
      <c r="BY79" s="15"/>
      <c r="BZ79" s="15"/>
      <c r="CA79" s="15"/>
      <c r="CB79" s="15"/>
      <c r="CD79">
        <v>-10</v>
      </c>
      <c r="CF79">
        <f>CD79/(10000*2)</f>
        <v>-5.0000000000000001E-4</v>
      </c>
      <c r="CH79">
        <v>457</v>
      </c>
      <c r="CI79">
        <v>385</v>
      </c>
      <c r="CJ79">
        <f>CH79*$BF$1</f>
        <v>8.2661607030000006</v>
      </c>
      <c r="CK79">
        <f>CI79*$BF$2</f>
        <v>6.5659001099999994</v>
      </c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E79">
        <v>25</v>
      </c>
      <c r="DF79">
        <f>DE79-$DE$78</f>
        <v>45</v>
      </c>
      <c r="DG79">
        <f t="shared" ref="DG79:DG82" si="192">DE79/(10000*2)</f>
        <v>1.25E-3</v>
      </c>
      <c r="DH79">
        <f>DG79-$DG$78</f>
        <v>2.2500000000000003E-3</v>
      </c>
      <c r="DI79">
        <v>255</v>
      </c>
      <c r="DJ79">
        <v>165</v>
      </c>
      <c r="DK79">
        <f>DI79*$DI$1</f>
        <v>31.577429025000001</v>
      </c>
      <c r="DL79">
        <f t="shared" ref="DL79:DL82" si="193">DJ79*$DI$2</f>
        <v>19.888480029</v>
      </c>
      <c r="DM79">
        <f>DK79-$DK$78</f>
        <v>-3.4673255399999974</v>
      </c>
      <c r="DN79">
        <f>DL79-$DL$78</f>
        <v>7.4732470412000005</v>
      </c>
      <c r="DO79" s="15"/>
      <c r="DP79" s="15"/>
      <c r="DQ79" s="15"/>
      <c r="DR79" s="15"/>
      <c r="DS79" s="15"/>
      <c r="DT79" s="15"/>
      <c r="DU79" s="15"/>
      <c r="DV79" s="22" t="s">
        <v>37</v>
      </c>
      <c r="DW79" s="23" t="s">
        <v>29</v>
      </c>
      <c r="DX79" s="15"/>
      <c r="DY79" s="15"/>
      <c r="DZ79" s="15"/>
      <c r="EA79" s="15"/>
      <c r="EB79" s="15"/>
      <c r="EC79" s="15"/>
      <c r="ED79" s="15"/>
      <c r="EE79" s="15"/>
      <c r="EG79">
        <v>-110</v>
      </c>
      <c r="EH79">
        <f>EG79-$EG$78</f>
        <v>30</v>
      </c>
      <c r="EI79">
        <f t="shared" ref="EI79:EI82" si="194">EG79/(10000*2)</f>
        <v>-5.4999999999999997E-3</v>
      </c>
      <c r="EJ79">
        <f>EI79-$EI$78</f>
        <v>1.5000000000000005E-3</v>
      </c>
      <c r="EK79">
        <v>181</v>
      </c>
      <c r="EL79">
        <v>242</v>
      </c>
      <c r="EM79">
        <f t="shared" ref="EM79:EM82" si="195">EK79*$DI$1</f>
        <v>22.413782954999999</v>
      </c>
      <c r="EN79">
        <f t="shared" ref="EN79:EN82" si="196">EL79*$DI$2</f>
        <v>29.169770709199998</v>
      </c>
      <c r="EO79">
        <f>EM79-$EM$78</f>
        <v>-4.5818230349999993</v>
      </c>
      <c r="EP79">
        <f>EN79-$EN$78</f>
        <v>-1.0848261834000006</v>
      </c>
      <c r="FE79">
        <v>4.1200000000000004E-3</v>
      </c>
      <c r="FF79">
        <f t="shared" si="191"/>
        <v>-3.4067000000000003</v>
      </c>
    </row>
    <row r="80" spans="1:162" x14ac:dyDescent="0.2">
      <c r="A80">
        <v>40</v>
      </c>
      <c r="C80">
        <f>A80/(10000*2)</f>
        <v>2E-3</v>
      </c>
      <c r="E80">
        <v>105</v>
      </c>
      <c r="F80">
        <v>258</v>
      </c>
      <c r="G80">
        <f>E80*$F$1</f>
        <v>13.163112406500002</v>
      </c>
      <c r="H80">
        <f>F80*$F$2</f>
        <v>31.3849156026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Z80">
        <v>5</v>
      </c>
      <c r="AB80">
        <f>Z80/(10000*2)</f>
        <v>2.5000000000000001E-4</v>
      </c>
      <c r="AD80">
        <v>260</v>
      </c>
      <c r="AE80">
        <v>405</v>
      </c>
      <c r="AF80">
        <f>AD80*$F$1</f>
        <v>32.594373578000003</v>
      </c>
      <c r="AG80">
        <f>AE80*$F$2</f>
        <v>49.267018678500001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Y80" s="22" t="s">
        <v>37</v>
      </c>
      <c r="AZ80" s="23" t="s">
        <v>29</v>
      </c>
      <c r="BB80">
        <v>-135</v>
      </c>
      <c r="BC80">
        <f>BB80-$BB$79</f>
        <v>-5</v>
      </c>
      <c r="BD80">
        <f t="shared" ref="BD80:BD83" si="197">BB80/(10000*2)</f>
        <v>-6.7499999999999999E-3</v>
      </c>
      <c r="BE80">
        <f>BD80-$BD$79</f>
        <v>-2.5000000000000022E-4</v>
      </c>
      <c r="BF80">
        <v>146</v>
      </c>
      <c r="BG80">
        <v>304</v>
      </c>
      <c r="BH80">
        <f t="shared" ref="BH80:BH82" si="198">BF80*$BF$1</f>
        <v>2.6408303340000003</v>
      </c>
      <c r="BI80">
        <f t="shared" ref="BI80:BI83" si="199">BG80*$BF$2</f>
        <v>5.1845029439999992</v>
      </c>
      <c r="BJ80">
        <f>BH80-$BH$79</f>
        <v>0.59690000700000034</v>
      </c>
      <c r="BK80">
        <f>BI80-$BI$79</f>
        <v>-0.75038858400000041</v>
      </c>
      <c r="BT80" s="15">
        <v>-1.0499999999999999E-3</v>
      </c>
      <c r="BU80" s="15">
        <f>-4276*BT80-0.4884</f>
        <v>4.0013999999999994</v>
      </c>
      <c r="BV80" s="15"/>
      <c r="BW80" s="15"/>
      <c r="BX80" s="15"/>
      <c r="BY80" s="15"/>
      <c r="BZ80" s="15"/>
      <c r="CA80" s="15"/>
      <c r="CB80" s="15"/>
      <c r="CD80">
        <v>-5</v>
      </c>
      <c r="CE80">
        <f>CD80-$CD$79</f>
        <v>5</v>
      </c>
      <c r="CF80">
        <f t="shared" ref="CF80:CF84" si="200">CD80/(10000*2)</f>
        <v>-2.5000000000000001E-4</v>
      </c>
      <c r="CG80">
        <f>CF80-$CF$79</f>
        <v>2.5000000000000001E-4</v>
      </c>
      <c r="CH80">
        <v>406</v>
      </c>
      <c r="CI80">
        <v>328</v>
      </c>
      <c r="CJ80">
        <f t="shared" ref="CJ80:CJ84" si="201">CH80*$BF$1</f>
        <v>7.3436788740000001</v>
      </c>
      <c r="CK80">
        <f t="shared" ref="CK80:CK83" si="202">CI80*$BF$2</f>
        <v>5.593805807999999</v>
      </c>
      <c r="CL80">
        <f>CJ80-$CJ$79</f>
        <v>-0.92248182900000053</v>
      </c>
      <c r="CM80">
        <f>CK80-$CK$79</f>
        <v>-0.97209430200000035</v>
      </c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B80" s="22" t="s">
        <v>37</v>
      </c>
      <c r="DC80" s="23" t="s">
        <v>29</v>
      </c>
      <c r="DE80">
        <v>70</v>
      </c>
      <c r="DF80">
        <f t="shared" ref="DF80:DF82" si="203">DE80-$DE$78</f>
        <v>90</v>
      </c>
      <c r="DG80">
        <f t="shared" si="192"/>
        <v>3.5000000000000001E-3</v>
      </c>
      <c r="DH80">
        <f t="shared" ref="DH80:DH82" si="204">DG80-$DG$78</f>
        <v>4.5000000000000005E-3</v>
      </c>
      <c r="DI80">
        <v>231</v>
      </c>
      <c r="DJ80">
        <v>226</v>
      </c>
      <c r="DK80">
        <f>DI80*$DI$1</f>
        <v>28.605435704999998</v>
      </c>
      <c r="DL80">
        <f>DJ80*$DI$2</f>
        <v>27.241190827600001</v>
      </c>
      <c r="DM80">
        <f t="shared" ref="DM80:DM82" si="205">DK80-$DK$78</f>
        <v>-6.4393188600000002</v>
      </c>
      <c r="DN80">
        <f>DL80-$DL$78</f>
        <v>14.825957839800001</v>
      </c>
      <c r="DO80" s="15"/>
      <c r="DP80" s="15"/>
      <c r="DQ80" s="15"/>
      <c r="DR80" s="15"/>
      <c r="DS80" s="15"/>
      <c r="DT80" s="15"/>
      <c r="DU80" s="15"/>
      <c r="DV80" s="15">
        <v>1.58E-3</v>
      </c>
      <c r="DW80" s="15">
        <f>-1370.4*DV80-0.3715</f>
        <v>-2.5367320000000002</v>
      </c>
      <c r="DX80" s="15"/>
      <c r="DY80" s="15"/>
      <c r="DZ80" s="15"/>
      <c r="EA80" s="15"/>
      <c r="EB80" s="15"/>
      <c r="EC80" s="15"/>
      <c r="ED80" s="15"/>
      <c r="EE80" s="15"/>
      <c r="EG80">
        <v>-80</v>
      </c>
      <c r="EH80">
        <f t="shared" ref="EH80:EH82" si="206">EG80-$EG$78</f>
        <v>60</v>
      </c>
      <c r="EI80">
        <f t="shared" si="194"/>
        <v>-4.0000000000000001E-3</v>
      </c>
      <c r="EJ80">
        <f t="shared" ref="EJ80:EJ82" si="207">EI80-$EI$78</f>
        <v>3.0000000000000001E-3</v>
      </c>
      <c r="EK80">
        <v>147</v>
      </c>
      <c r="EL80">
        <v>232</v>
      </c>
      <c r="EM80">
        <f t="shared" si="195"/>
        <v>18.203459084999999</v>
      </c>
      <c r="EN80">
        <f t="shared" si="196"/>
        <v>27.964408283199997</v>
      </c>
      <c r="EO80">
        <f>EM80-$EM$78</f>
        <v>-8.7921469049999992</v>
      </c>
      <c r="EP80">
        <f>EN80-$EN$78</f>
        <v>-2.2901886094000012</v>
      </c>
    </row>
    <row r="81" spans="1:146" x14ac:dyDescent="0.2">
      <c r="A81">
        <v>35</v>
      </c>
      <c r="B81">
        <f>A81-$A$80</f>
        <v>-5</v>
      </c>
      <c r="C81">
        <f t="shared" ref="C81:C87" si="208">A81/(10000*2)</f>
        <v>1.75E-3</v>
      </c>
      <c r="D81">
        <f>C81-$C$80</f>
        <v>-2.5000000000000001E-4</v>
      </c>
      <c r="E81">
        <v>127</v>
      </c>
      <c r="F81">
        <v>258</v>
      </c>
      <c r="G81">
        <f t="shared" ref="G81:G87" si="209">E81*$F$1</f>
        <v>15.921097863100002</v>
      </c>
      <c r="H81">
        <f t="shared" ref="H81:H87" si="210">F81*$F$2</f>
        <v>31.3849156026</v>
      </c>
      <c r="I81">
        <f>G81-$G$80</f>
        <v>2.7579854566000002</v>
      </c>
      <c r="J81">
        <f>H81-$H$80</f>
        <v>0</v>
      </c>
      <c r="K81" s="15"/>
      <c r="L81" s="15"/>
      <c r="M81" s="15"/>
      <c r="N81" s="15"/>
      <c r="O81" s="15"/>
      <c r="P81" s="15"/>
      <c r="Q81" s="21" t="s">
        <v>37</v>
      </c>
      <c r="R81" s="21" t="s">
        <v>29</v>
      </c>
      <c r="S81" s="15"/>
      <c r="T81" s="15"/>
      <c r="U81" s="15"/>
      <c r="V81" s="15"/>
      <c r="W81" s="15"/>
      <c r="X81" s="15"/>
      <c r="Z81">
        <v>10</v>
      </c>
      <c r="AA81">
        <f>Z81-$Z$80</f>
        <v>5</v>
      </c>
      <c r="AB81">
        <f t="shared" ref="AB81:AB87" si="211">Z81/(10000*2)</f>
        <v>5.0000000000000001E-4</v>
      </c>
      <c r="AC81">
        <f>AB81-$AB$80</f>
        <v>2.5000000000000001E-4</v>
      </c>
      <c r="AD81">
        <v>257</v>
      </c>
      <c r="AE81">
        <v>377</v>
      </c>
      <c r="AF81">
        <f t="shared" ref="AF81:AF87" si="212">AD81*$F$1</f>
        <v>32.218284652100003</v>
      </c>
      <c r="AG81">
        <f t="shared" ref="AG81:AG86" si="213">AE81*$F$2</f>
        <v>45.860903806899998</v>
      </c>
      <c r="AH81">
        <f>AF81-$AF$80</f>
        <v>-0.37608892589999954</v>
      </c>
      <c r="AI81">
        <f>AG81-$AG$80</f>
        <v>-3.4061148716000034</v>
      </c>
      <c r="AR81" s="15"/>
      <c r="AS81" s="15"/>
      <c r="AT81" s="15"/>
      <c r="AU81" s="15"/>
      <c r="AV81" s="15"/>
      <c r="AW81" s="15"/>
      <c r="AY81">
        <v>1.5499999999999999E-3</v>
      </c>
      <c r="AZ81">
        <f>-15875*AY81+1.0306</f>
        <v>-23.57565</v>
      </c>
      <c r="BB81">
        <v>-140</v>
      </c>
      <c r="BC81">
        <f t="shared" ref="BC81:BC83" si="214">BB81-$BB$79</f>
        <v>-10</v>
      </c>
      <c r="BD81">
        <f t="shared" si="197"/>
        <v>-7.0000000000000001E-3</v>
      </c>
      <c r="BE81">
        <f t="shared" ref="BE81:BE83" si="215">BD81-$BD$79</f>
        <v>-5.0000000000000044E-4</v>
      </c>
      <c r="BF81">
        <v>203</v>
      </c>
      <c r="BG81">
        <v>248</v>
      </c>
      <c r="BH81">
        <f>BF81*$BF$1</f>
        <v>3.671839437</v>
      </c>
      <c r="BI81">
        <f t="shared" si="199"/>
        <v>4.2294629279999993</v>
      </c>
      <c r="BJ81">
        <f>BH81-$BH$79</f>
        <v>1.62790911</v>
      </c>
      <c r="BK81">
        <f t="shared" ref="BK81:BK83" si="216">BI81-$BI$79</f>
        <v>-1.7054286000000003</v>
      </c>
      <c r="BT81" s="15">
        <v>-4.0499999999999998E-3</v>
      </c>
      <c r="BU81" s="15">
        <f t="shared" ref="BU81:BU82" si="217">-4276*BT81-0.4884</f>
        <v>16.8294</v>
      </c>
      <c r="BV81" s="15"/>
      <c r="BW81" s="15"/>
      <c r="BX81" s="15"/>
      <c r="BY81" s="15"/>
      <c r="BZ81" s="15"/>
      <c r="CA81" s="15"/>
      <c r="CB81" s="15"/>
      <c r="CD81">
        <v>0</v>
      </c>
      <c r="CE81">
        <f t="shared" ref="CE81:CE84" si="218">CD81-$CD$79</f>
        <v>10</v>
      </c>
      <c r="CF81">
        <f t="shared" si="200"/>
        <v>0</v>
      </c>
      <c r="CG81">
        <f t="shared" ref="CG81:CG84" si="219">CF81-$CF$79</f>
        <v>5.0000000000000001E-4</v>
      </c>
      <c r="CH81">
        <v>361</v>
      </c>
      <c r="CI81">
        <v>270</v>
      </c>
      <c r="CJ81">
        <f t="shared" si="201"/>
        <v>6.5297243190000005</v>
      </c>
      <c r="CK81">
        <f t="shared" si="202"/>
        <v>4.60465722</v>
      </c>
      <c r="CL81">
        <f>CJ81-$CJ$79</f>
        <v>-1.7364363840000001</v>
      </c>
      <c r="CM81">
        <f t="shared" ref="CM81:CM84" si="220">CK81-$CK$79</f>
        <v>-1.9612428899999994</v>
      </c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B81">
        <v>-2.9999999999999997E-4</v>
      </c>
      <c r="DC81">
        <f>-4024.8*DB81+0.0341</f>
        <v>1.2415399999999999</v>
      </c>
      <c r="DE81">
        <v>115</v>
      </c>
      <c r="DF81">
        <f t="shared" si="203"/>
        <v>135</v>
      </c>
      <c r="DG81">
        <f t="shared" si="192"/>
        <v>5.7499999999999999E-3</v>
      </c>
      <c r="DH81">
        <f t="shared" si="204"/>
        <v>6.7499999999999999E-3</v>
      </c>
      <c r="DI81">
        <v>204</v>
      </c>
      <c r="DJ81">
        <v>289</v>
      </c>
      <c r="DK81">
        <f>DI81*$DI$1</f>
        <v>25.261943219999999</v>
      </c>
      <c r="DL81">
        <f t="shared" si="193"/>
        <v>34.834974111400001</v>
      </c>
      <c r="DM81">
        <f t="shared" si="205"/>
        <v>-9.7828113449999989</v>
      </c>
      <c r="DN81">
        <f>DL81-$DL$78</f>
        <v>22.419741123600001</v>
      </c>
      <c r="DO81" s="15"/>
      <c r="DP81" s="15"/>
      <c r="DQ81" s="15"/>
      <c r="DR81" s="15"/>
      <c r="DS81" s="15"/>
      <c r="DT81" s="15"/>
      <c r="DU81" s="15"/>
      <c r="DV81" s="15">
        <v>-2.4199999999999998E-3</v>
      </c>
      <c r="DW81" s="15">
        <f t="shared" ref="DW81:DW82" si="221">-1370.4*DV81-0.3715</f>
        <v>2.944868</v>
      </c>
      <c r="DX81" s="15"/>
      <c r="DY81" s="15"/>
      <c r="DZ81" s="15"/>
      <c r="EA81" s="15"/>
      <c r="EB81" s="15"/>
      <c r="EC81" s="15"/>
      <c r="ED81" s="15"/>
      <c r="EE81" s="15"/>
      <c r="EG81">
        <v>-50</v>
      </c>
      <c r="EH81">
        <f t="shared" si="206"/>
        <v>90</v>
      </c>
      <c r="EI81">
        <f t="shared" si="194"/>
        <v>-2.5000000000000001E-3</v>
      </c>
      <c r="EJ81">
        <f t="shared" si="207"/>
        <v>4.5000000000000005E-3</v>
      </c>
      <c r="EK81">
        <v>114</v>
      </c>
      <c r="EL81">
        <v>219</v>
      </c>
      <c r="EM81">
        <f t="shared" si="195"/>
        <v>14.116968269999999</v>
      </c>
      <c r="EN81">
        <f t="shared" si="196"/>
        <v>26.3974371294</v>
      </c>
      <c r="EO81">
        <f>EM81-$EM$78</f>
        <v>-12.878637719999999</v>
      </c>
      <c r="EP81">
        <f>EN81-$EN$78</f>
        <v>-3.8571597631999985</v>
      </c>
    </row>
    <row r="82" spans="1:146" x14ac:dyDescent="0.2">
      <c r="A82">
        <v>30</v>
      </c>
      <c r="B82">
        <f t="shared" ref="B82:B87" si="222">A82-$A$80</f>
        <v>-10</v>
      </c>
      <c r="C82">
        <f t="shared" si="208"/>
        <v>1.5E-3</v>
      </c>
      <c r="D82">
        <f t="shared" ref="D82:D87" si="223">C82-$C$80</f>
        <v>-5.0000000000000001E-4</v>
      </c>
      <c r="E82">
        <v>151</v>
      </c>
      <c r="F82">
        <v>250</v>
      </c>
      <c r="G82">
        <f t="shared" si="209"/>
        <v>18.929809270300002</v>
      </c>
      <c r="H82">
        <f t="shared" si="210"/>
        <v>30.411739924999999</v>
      </c>
      <c r="I82">
        <f t="shared" ref="I82:I87" si="224">G82-$G$80</f>
        <v>5.7666968638</v>
      </c>
      <c r="J82">
        <f t="shared" ref="J82:J87" si="225">H82-$H$80</f>
        <v>-0.97317567760000045</v>
      </c>
      <c r="K82" s="15"/>
      <c r="L82" s="15"/>
      <c r="M82" s="15"/>
      <c r="N82" s="15"/>
      <c r="O82" s="15"/>
      <c r="P82" s="15"/>
      <c r="Q82" s="15">
        <v>1.32E-3</v>
      </c>
      <c r="R82" s="15">
        <f>-13810*Q82-1.3823</f>
        <v>-19.611499999999999</v>
      </c>
      <c r="S82" s="15"/>
      <c r="T82" s="15"/>
      <c r="U82" s="15"/>
      <c r="V82" s="15"/>
      <c r="W82" s="15"/>
      <c r="X82" s="15"/>
      <c r="Z82">
        <v>15</v>
      </c>
      <c r="AA82">
        <f t="shared" ref="AA82:AA88" si="226">Z82-$Z$80</f>
        <v>10</v>
      </c>
      <c r="AB82">
        <f t="shared" si="211"/>
        <v>7.5000000000000002E-4</v>
      </c>
      <c r="AC82">
        <f t="shared" ref="AC82:AC87" si="227">AB82-$AB$80</f>
        <v>5.0000000000000001E-4</v>
      </c>
      <c r="AD82">
        <v>253</v>
      </c>
      <c r="AE82">
        <v>348</v>
      </c>
      <c r="AF82">
        <f t="shared" si="212"/>
        <v>31.716832750900004</v>
      </c>
      <c r="AG82">
        <f t="shared" si="213"/>
        <v>42.3331419756</v>
      </c>
      <c r="AH82">
        <f t="shared" ref="AH82:AH86" si="228">AF82-$AF$80</f>
        <v>-0.87754082709999892</v>
      </c>
      <c r="AI82">
        <f t="shared" ref="AI82:AI87" si="229">AG82-$AG$80</f>
        <v>-6.933876702900001</v>
      </c>
      <c r="AR82" s="15"/>
      <c r="AS82" s="15"/>
      <c r="AT82" s="15"/>
      <c r="AU82" s="15"/>
      <c r="AV82" s="15"/>
      <c r="AW82" s="15"/>
      <c r="AY82">
        <v>3.5500000000000002E-3</v>
      </c>
      <c r="AZ82">
        <f t="shared" ref="AZ82:AZ83" si="230">-15875*AY82+1.0306</f>
        <v>-55.325650000000003</v>
      </c>
      <c r="BB82">
        <v>-145</v>
      </c>
      <c r="BC82">
        <f t="shared" si="214"/>
        <v>-15</v>
      </c>
      <c r="BD82">
        <f t="shared" si="197"/>
        <v>-7.2500000000000004E-3</v>
      </c>
      <c r="BE82">
        <f t="shared" si="215"/>
        <v>-7.5000000000000067E-4</v>
      </c>
      <c r="BF82">
        <v>263</v>
      </c>
      <c r="BG82">
        <v>180</v>
      </c>
      <c r="BH82">
        <f t="shared" si="198"/>
        <v>4.7571121770000007</v>
      </c>
      <c r="BI82">
        <f>BG82*$BF$2</f>
        <v>3.0697714799999996</v>
      </c>
      <c r="BJ82">
        <f>BH82-$BH$79</f>
        <v>2.7131818500000007</v>
      </c>
      <c r="BK82">
        <f>BI82-$BI$79</f>
        <v>-2.8651200480000001</v>
      </c>
      <c r="BT82" s="15">
        <v>1.9499999999999999E-3</v>
      </c>
      <c r="BU82" s="15">
        <f t="shared" si="217"/>
        <v>-8.8266000000000009</v>
      </c>
      <c r="BV82" s="15"/>
      <c r="BW82" s="15"/>
      <c r="BX82" s="15"/>
      <c r="BY82" s="15"/>
      <c r="BZ82" s="15"/>
      <c r="CA82" s="15"/>
      <c r="CB82" s="15"/>
      <c r="CD82">
        <v>5</v>
      </c>
      <c r="CE82">
        <f t="shared" si="218"/>
        <v>15</v>
      </c>
      <c r="CF82">
        <f t="shared" si="200"/>
        <v>2.5000000000000001E-4</v>
      </c>
      <c r="CG82">
        <f t="shared" si="219"/>
        <v>7.5000000000000002E-4</v>
      </c>
      <c r="CH82">
        <v>313</v>
      </c>
      <c r="CI82">
        <v>208</v>
      </c>
      <c r="CJ82">
        <f>CH82*$BF$1</f>
        <v>5.661506127</v>
      </c>
      <c r="CK82">
        <f t="shared" si="202"/>
        <v>3.5472914879999995</v>
      </c>
      <c r="CL82">
        <f t="shared" ref="CL82:CL84" si="231">CJ82-$CJ$79</f>
        <v>-2.6046545760000006</v>
      </c>
      <c r="CM82">
        <f t="shared" si="220"/>
        <v>-3.0186086219999999</v>
      </c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B82">
        <v>-5.9999999999999995E-4</v>
      </c>
      <c r="DC82">
        <f t="shared" ref="DC82:DC83" si="232">-4024.8*DB82+0.0341</f>
        <v>2.4489799999999997</v>
      </c>
      <c r="DE82">
        <v>160</v>
      </c>
      <c r="DF82">
        <f t="shared" si="203"/>
        <v>180</v>
      </c>
      <c r="DG82">
        <f t="shared" si="192"/>
        <v>8.0000000000000002E-3</v>
      </c>
      <c r="DH82">
        <f t="shared" si="204"/>
        <v>9.0000000000000011E-3</v>
      </c>
      <c r="DI82">
        <v>181</v>
      </c>
      <c r="DJ82">
        <v>353</v>
      </c>
      <c r="DK82">
        <f>DI82*$DI$1</f>
        <v>22.413782954999999</v>
      </c>
      <c r="DL82">
        <f t="shared" si="193"/>
        <v>42.549293637799998</v>
      </c>
      <c r="DM82">
        <f t="shared" si="205"/>
        <v>-12.63097161</v>
      </c>
      <c r="DN82">
        <f>DL82-$DL$78</f>
        <v>30.134060649999999</v>
      </c>
      <c r="DO82" s="15"/>
      <c r="DP82" s="15"/>
      <c r="DQ82" s="15"/>
      <c r="DR82" s="15"/>
      <c r="DS82" s="15"/>
      <c r="DT82" s="15"/>
      <c r="DU82" s="15"/>
      <c r="DV82" s="15">
        <v>-4.4200000000000003E-3</v>
      </c>
      <c r="DW82" s="15">
        <f t="shared" si="221"/>
        <v>5.6856680000000006</v>
      </c>
      <c r="DX82" s="15"/>
      <c r="DY82" s="15"/>
      <c r="DZ82" s="15"/>
      <c r="EA82" s="15"/>
      <c r="EB82" s="15"/>
      <c r="EC82" s="15"/>
      <c r="ED82" s="15"/>
      <c r="EE82" s="15"/>
      <c r="EG82">
        <v>-20</v>
      </c>
      <c r="EH82">
        <f t="shared" si="206"/>
        <v>120</v>
      </c>
      <c r="EI82">
        <f t="shared" si="194"/>
        <v>-1E-3</v>
      </c>
      <c r="EJ82">
        <f t="shared" si="207"/>
        <v>6.0000000000000001E-3</v>
      </c>
      <c r="EK82">
        <v>78</v>
      </c>
      <c r="EL82">
        <v>209</v>
      </c>
      <c r="EM82">
        <f t="shared" si="195"/>
        <v>9.6589782900000003</v>
      </c>
      <c r="EN82">
        <f t="shared" si="196"/>
        <v>25.192074703399999</v>
      </c>
      <c r="EO82">
        <f>EM82-$EM$78</f>
        <v>-17.336627699999998</v>
      </c>
      <c r="EP82">
        <f>EN82-$EN$78</f>
        <v>-5.0625221891999992</v>
      </c>
    </row>
    <row r="83" spans="1:146" x14ac:dyDescent="0.2">
      <c r="A83">
        <v>25</v>
      </c>
      <c r="B83">
        <f t="shared" si="222"/>
        <v>-15</v>
      </c>
      <c r="C83">
        <f t="shared" si="208"/>
        <v>1.25E-3</v>
      </c>
      <c r="D83">
        <f t="shared" si="223"/>
        <v>-7.5000000000000002E-4</v>
      </c>
      <c r="E83">
        <v>175</v>
      </c>
      <c r="F83">
        <v>244</v>
      </c>
      <c r="G83">
        <f t="shared" si="209"/>
        <v>21.938520677500001</v>
      </c>
      <c r="H83">
        <f>F83*$F$2</f>
        <v>29.681858166800001</v>
      </c>
      <c r="I83">
        <f t="shared" si="224"/>
        <v>8.7754082709999999</v>
      </c>
      <c r="J83">
        <f t="shared" si="225"/>
        <v>-1.7030574357999981</v>
      </c>
      <c r="K83" s="15"/>
      <c r="L83" s="15"/>
      <c r="M83" s="15"/>
      <c r="N83" s="15"/>
      <c r="O83" s="15"/>
      <c r="P83" s="15"/>
      <c r="Q83" s="15">
        <v>3.32E-3</v>
      </c>
      <c r="R83" s="15">
        <f t="shared" ref="R83:R84" si="233">-13810*Q83-1.3823</f>
        <v>-47.231500000000004</v>
      </c>
      <c r="S83" s="15"/>
      <c r="T83" s="15"/>
      <c r="U83" s="15"/>
      <c r="V83" s="15"/>
      <c r="W83" s="15"/>
      <c r="X83" s="15"/>
      <c r="Z83">
        <v>20</v>
      </c>
      <c r="AA83">
        <f t="shared" si="226"/>
        <v>15</v>
      </c>
      <c r="AB83">
        <f t="shared" si="211"/>
        <v>1E-3</v>
      </c>
      <c r="AC83">
        <f t="shared" si="227"/>
        <v>7.5000000000000002E-4</v>
      </c>
      <c r="AD83">
        <v>251</v>
      </c>
      <c r="AE83">
        <v>321</v>
      </c>
      <c r="AF83">
        <f t="shared" si="212"/>
        <v>31.466106800300004</v>
      </c>
      <c r="AG83">
        <f t="shared" si="213"/>
        <v>39.048674063699998</v>
      </c>
      <c r="AH83">
        <f t="shared" si="228"/>
        <v>-1.1282667776999986</v>
      </c>
      <c r="AI83">
        <f>AG83-$AG$80</f>
        <v>-10.218344614800003</v>
      </c>
      <c r="AR83" s="15"/>
      <c r="AS83" s="15"/>
      <c r="AT83" s="15"/>
      <c r="AU83" s="15"/>
      <c r="AV83" s="15"/>
      <c r="AW83" s="15"/>
      <c r="AY83">
        <v>-1.4499999999999999E-3</v>
      </c>
      <c r="AZ83">
        <f t="shared" si="230"/>
        <v>24.049349999999997</v>
      </c>
      <c r="BB83">
        <v>-150</v>
      </c>
      <c r="BC83">
        <f t="shared" si="214"/>
        <v>-20</v>
      </c>
      <c r="BD83">
        <f t="shared" si="197"/>
        <v>-7.4999999999999997E-3</v>
      </c>
      <c r="BE83">
        <f t="shared" si="215"/>
        <v>-1E-3</v>
      </c>
      <c r="BF83">
        <v>323</v>
      </c>
      <c r="BG83">
        <v>115</v>
      </c>
      <c r="BH83">
        <f>BF83*$BF$1</f>
        <v>5.8423849170000004</v>
      </c>
      <c r="BI83">
        <f t="shared" si="199"/>
        <v>1.9612428899999998</v>
      </c>
      <c r="BJ83">
        <f t="shared" ref="BJ83" si="234">BH83-$BH$79</f>
        <v>3.7984545900000004</v>
      </c>
      <c r="BK83">
        <f t="shared" si="216"/>
        <v>-3.9736486379999998</v>
      </c>
      <c r="BV83" s="15"/>
      <c r="BW83" s="15"/>
      <c r="BX83" s="15"/>
      <c r="BY83" s="15"/>
      <c r="BZ83" s="15"/>
      <c r="CA83" s="15"/>
      <c r="CB83" s="15"/>
      <c r="CD83">
        <v>10</v>
      </c>
      <c r="CE83">
        <f t="shared" si="218"/>
        <v>20</v>
      </c>
      <c r="CF83">
        <f t="shared" si="200"/>
        <v>5.0000000000000001E-4</v>
      </c>
      <c r="CG83">
        <f t="shared" si="219"/>
        <v>1E-3</v>
      </c>
      <c r="CH83">
        <v>270</v>
      </c>
      <c r="CI83">
        <v>152</v>
      </c>
      <c r="CJ83">
        <f t="shared" si="201"/>
        <v>4.8837273300000001</v>
      </c>
      <c r="CK83">
        <f t="shared" si="202"/>
        <v>2.5922514719999996</v>
      </c>
      <c r="CL83">
        <f>CJ83-$CJ$79</f>
        <v>-3.3824333730000005</v>
      </c>
      <c r="CM83">
        <f>CK83-$CK$79</f>
        <v>-3.9736486379999998</v>
      </c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B83">
        <v>1.6000000000000001E-3</v>
      </c>
      <c r="DC83">
        <f t="shared" si="232"/>
        <v>-6.4055800000000014</v>
      </c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</row>
    <row r="84" spans="1:146" x14ac:dyDescent="0.2">
      <c r="A84">
        <v>20</v>
      </c>
      <c r="B84">
        <f t="shared" si="222"/>
        <v>-20</v>
      </c>
      <c r="C84">
        <f t="shared" si="208"/>
        <v>1E-3</v>
      </c>
      <c r="D84">
        <f t="shared" si="223"/>
        <v>-1E-3</v>
      </c>
      <c r="E84">
        <v>202</v>
      </c>
      <c r="F84">
        <v>241</v>
      </c>
      <c r="G84">
        <f t="shared" si="209"/>
        <v>25.323321010600001</v>
      </c>
      <c r="H84">
        <f t="shared" si="210"/>
        <v>29.316917287700001</v>
      </c>
      <c r="I84">
        <f>G84-$G$80</f>
        <v>12.160208604099999</v>
      </c>
      <c r="J84">
        <f>H84-$H$80</f>
        <v>-2.0679983148999987</v>
      </c>
      <c r="K84" s="15"/>
      <c r="L84" s="15"/>
      <c r="M84" s="15"/>
      <c r="N84" s="15"/>
      <c r="O84" s="15"/>
      <c r="P84" s="15"/>
      <c r="Q84" s="15">
        <v>-1.6800000000000001E-3</v>
      </c>
      <c r="R84" s="15">
        <f t="shared" si="233"/>
        <v>21.8185</v>
      </c>
      <c r="S84" s="15"/>
      <c r="T84" s="15"/>
      <c r="U84" s="15"/>
      <c r="V84" s="15"/>
      <c r="W84" s="15"/>
      <c r="X84" s="15"/>
      <c r="Z84">
        <v>25</v>
      </c>
      <c r="AA84">
        <f>Z84-$Z$80</f>
        <v>20</v>
      </c>
      <c r="AB84">
        <f t="shared" si="211"/>
        <v>1.25E-3</v>
      </c>
      <c r="AC84">
        <f t="shared" si="227"/>
        <v>1E-3</v>
      </c>
      <c r="AD84">
        <v>243</v>
      </c>
      <c r="AE84">
        <v>283</v>
      </c>
      <c r="AF84">
        <f t="shared" si="212"/>
        <v>30.463202997900002</v>
      </c>
      <c r="AG84">
        <f t="shared" si="213"/>
        <v>34.426089595100002</v>
      </c>
      <c r="AH84">
        <f t="shared" si="228"/>
        <v>-2.1311705801000009</v>
      </c>
      <c r="AI84">
        <f t="shared" si="229"/>
        <v>-14.840929083399999</v>
      </c>
      <c r="AR84" s="15"/>
      <c r="AS84" s="15"/>
      <c r="AT84" s="15"/>
      <c r="AU84" s="15"/>
      <c r="AV84" s="15"/>
      <c r="AW84" s="15"/>
      <c r="BV84" s="15"/>
      <c r="BW84" s="15"/>
      <c r="BX84" s="15"/>
      <c r="BY84" s="15"/>
      <c r="BZ84" s="15"/>
      <c r="CA84" s="15"/>
      <c r="CB84" s="15"/>
      <c r="CD84">
        <v>15</v>
      </c>
      <c r="CE84">
        <f t="shared" si="218"/>
        <v>25</v>
      </c>
      <c r="CF84">
        <f t="shared" si="200"/>
        <v>7.5000000000000002E-4</v>
      </c>
      <c r="CG84">
        <f t="shared" si="219"/>
        <v>1.25E-3</v>
      </c>
      <c r="CH84">
        <v>216</v>
      </c>
      <c r="CI84">
        <v>92</v>
      </c>
      <c r="CJ84">
        <f t="shared" si="201"/>
        <v>3.9069818640000005</v>
      </c>
      <c r="CK84">
        <f>CI84*$BF$2</f>
        <v>1.5689943119999998</v>
      </c>
      <c r="CL84">
        <f t="shared" si="231"/>
        <v>-4.3591788390000001</v>
      </c>
      <c r="CM84">
        <f t="shared" si="220"/>
        <v>-4.9969057979999993</v>
      </c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</row>
    <row r="85" spans="1:146" x14ac:dyDescent="0.2">
      <c r="A85">
        <v>15</v>
      </c>
      <c r="B85">
        <f t="shared" si="222"/>
        <v>-25</v>
      </c>
      <c r="C85">
        <f t="shared" si="208"/>
        <v>7.5000000000000002E-4</v>
      </c>
      <c r="D85">
        <f>C85-$C$80</f>
        <v>-1.25E-3</v>
      </c>
      <c r="E85">
        <v>227</v>
      </c>
      <c r="F85">
        <v>235</v>
      </c>
      <c r="G85">
        <f t="shared" si="209"/>
        <v>28.457395393100004</v>
      </c>
      <c r="H85">
        <f t="shared" si="210"/>
        <v>28.5870355295</v>
      </c>
      <c r="I85">
        <f>G85-$G$80</f>
        <v>15.294282986600003</v>
      </c>
      <c r="J85">
        <f t="shared" si="225"/>
        <v>-2.7978800731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Z85">
        <v>40</v>
      </c>
      <c r="AA85">
        <f t="shared" si="226"/>
        <v>35</v>
      </c>
      <c r="AB85">
        <f t="shared" si="211"/>
        <v>2E-3</v>
      </c>
      <c r="AC85">
        <f t="shared" si="227"/>
        <v>1.75E-3</v>
      </c>
      <c r="AD85">
        <v>234</v>
      </c>
      <c r="AE85">
        <v>183</v>
      </c>
      <c r="AF85">
        <f t="shared" si="212"/>
        <v>29.334936220200003</v>
      </c>
      <c r="AG85">
        <f t="shared" si="213"/>
        <v>22.261393625100002</v>
      </c>
      <c r="AH85">
        <f>AF85-$AF$80</f>
        <v>-3.2594373577999995</v>
      </c>
      <c r="AI85">
        <f t="shared" si="229"/>
        <v>-27.005625053399999</v>
      </c>
      <c r="AR85" s="15"/>
      <c r="AS85" s="15"/>
      <c r="AT85" s="15"/>
      <c r="AU85" s="15"/>
      <c r="AV85" s="15"/>
      <c r="AW85" s="15"/>
      <c r="BV85" s="15"/>
      <c r="BW85" s="15"/>
      <c r="BX85" s="15"/>
      <c r="BY85" s="15"/>
      <c r="BZ85" s="15"/>
      <c r="CA85" s="15"/>
      <c r="CB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</row>
    <row r="86" spans="1:146" x14ac:dyDescent="0.2">
      <c r="A86">
        <v>10</v>
      </c>
      <c r="B86">
        <f t="shared" si="222"/>
        <v>-30</v>
      </c>
      <c r="C86">
        <f t="shared" si="208"/>
        <v>5.0000000000000001E-4</v>
      </c>
      <c r="D86">
        <f t="shared" si="223"/>
        <v>-1.5E-3</v>
      </c>
      <c r="E86">
        <v>253</v>
      </c>
      <c r="F86">
        <v>23</v>
      </c>
      <c r="G86">
        <f t="shared" si="209"/>
        <v>31.716832750900004</v>
      </c>
      <c r="H86">
        <f t="shared" si="210"/>
        <v>2.7978800731</v>
      </c>
      <c r="I86">
        <f>G86-$G$80</f>
        <v>18.553720344400002</v>
      </c>
      <c r="J86">
        <f t="shared" si="225"/>
        <v>-28.5870355295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Z86">
        <v>45</v>
      </c>
      <c r="AA86">
        <f t="shared" si="226"/>
        <v>40</v>
      </c>
      <c r="AB86">
        <f t="shared" si="211"/>
        <v>2.2499999999999998E-3</v>
      </c>
      <c r="AC86">
        <f t="shared" si="227"/>
        <v>2E-3</v>
      </c>
      <c r="AD86">
        <v>227</v>
      </c>
      <c r="AE86">
        <v>154</v>
      </c>
      <c r="AF86">
        <f t="shared" si="212"/>
        <v>28.457395393100004</v>
      </c>
      <c r="AG86">
        <f t="shared" si="213"/>
        <v>18.733631793800001</v>
      </c>
      <c r="AH86">
        <f t="shared" si="228"/>
        <v>-4.1369781848999985</v>
      </c>
      <c r="AI86">
        <f>AG86-$AG$80</f>
        <v>-30.533386884700001</v>
      </c>
      <c r="AR86" s="15"/>
      <c r="AS86" s="15"/>
      <c r="AT86" s="15"/>
      <c r="AU86" s="15"/>
      <c r="AV86" s="15"/>
      <c r="AW86" s="15"/>
      <c r="BV86" s="15"/>
      <c r="BW86" s="15"/>
      <c r="BX86" s="15"/>
      <c r="BY86" s="15"/>
      <c r="BZ86" s="15"/>
      <c r="CA86" s="15"/>
      <c r="CB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</row>
    <row r="87" spans="1:146" x14ac:dyDescent="0.2">
      <c r="A87">
        <v>-5</v>
      </c>
      <c r="B87">
        <f t="shared" si="222"/>
        <v>-45</v>
      </c>
      <c r="C87">
        <f t="shared" si="208"/>
        <v>-2.5000000000000001E-4</v>
      </c>
      <c r="D87">
        <f t="shared" si="223"/>
        <v>-2.2500000000000003E-3</v>
      </c>
      <c r="E87">
        <v>349</v>
      </c>
      <c r="F87">
        <v>214</v>
      </c>
      <c r="G87">
        <f t="shared" si="209"/>
        <v>43.751678379700003</v>
      </c>
      <c r="H87">
        <f t="shared" si="210"/>
        <v>26.032449375799999</v>
      </c>
      <c r="I87">
        <f t="shared" si="224"/>
        <v>30.588565973200001</v>
      </c>
      <c r="J87">
        <f t="shared" si="225"/>
        <v>-5.3524662268000007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Z87">
        <v>55</v>
      </c>
      <c r="AA87">
        <f t="shared" si="226"/>
        <v>50</v>
      </c>
      <c r="AB87">
        <f t="shared" si="211"/>
        <v>2.7499999999999998E-3</v>
      </c>
      <c r="AC87">
        <f t="shared" si="227"/>
        <v>2.4999999999999996E-3</v>
      </c>
      <c r="AD87">
        <v>217</v>
      </c>
      <c r="AE87">
        <v>88</v>
      </c>
      <c r="AF87">
        <f t="shared" si="212"/>
        <v>27.203765640100002</v>
      </c>
      <c r="AG87">
        <f>AE87*$F$2</f>
        <v>10.7049324536</v>
      </c>
      <c r="AH87">
        <f>AF87-$AF$80</f>
        <v>-5.3906079379000005</v>
      </c>
      <c r="AI87">
        <f t="shared" si="229"/>
        <v>-38.5620862249</v>
      </c>
      <c r="AR87" s="15"/>
      <c r="AS87" s="15"/>
      <c r="AT87" s="15"/>
      <c r="AU87" s="15"/>
      <c r="AV87" s="15"/>
      <c r="AW87" s="15"/>
      <c r="BV87" s="16"/>
      <c r="BW87" s="16"/>
      <c r="BX87" s="16"/>
      <c r="BY87" s="16"/>
      <c r="BZ87" s="16"/>
      <c r="CA87" s="16"/>
      <c r="CB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</row>
    <row r="88" spans="1:146" x14ac:dyDescent="0.2"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Z88">
        <v>60</v>
      </c>
      <c r="AA88">
        <f t="shared" si="226"/>
        <v>55</v>
      </c>
      <c r="AB88">
        <f>Z88/(10000*2)</f>
        <v>3.0000000000000001E-3</v>
      </c>
      <c r="AC88">
        <f>AB88-$AB$80</f>
        <v>2.7499999999999998E-3</v>
      </c>
      <c r="AD88">
        <v>212</v>
      </c>
      <c r="AE88">
        <v>53</v>
      </c>
      <c r="AF88">
        <f>AD88*$F$1</f>
        <v>26.576950763600003</v>
      </c>
      <c r="AG88">
        <f>AE88*$F$2</f>
        <v>6.4472888640999999</v>
      </c>
      <c r="AH88">
        <f>AF88-$AF$80</f>
        <v>-6.0174228143999997</v>
      </c>
      <c r="AI88">
        <f>AG88-$AG$80</f>
        <v>-42.819729814399999</v>
      </c>
      <c r="AR88" s="15"/>
      <c r="AS88" s="15"/>
      <c r="AT88" s="15"/>
      <c r="AU88" s="15"/>
      <c r="AV88" s="15"/>
      <c r="AW88" s="15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</row>
    <row r="89" spans="1:146" x14ac:dyDescent="0.2"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AR89" s="15"/>
      <c r="AS89" s="15"/>
      <c r="AT89" s="15"/>
      <c r="AU89" s="15"/>
      <c r="AV89" s="15"/>
      <c r="AW89" s="15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</row>
    <row r="90" spans="1:146" x14ac:dyDescent="0.2"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AR90" s="15"/>
      <c r="AS90" s="15"/>
      <c r="AT90" s="15"/>
      <c r="AU90" s="15"/>
      <c r="AV90" s="15"/>
      <c r="AW90" s="15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</row>
    <row r="91" spans="1:146" x14ac:dyDescent="0.2"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AR91" s="15"/>
      <c r="AS91" s="15"/>
      <c r="AT91" s="15"/>
      <c r="AU91" s="15"/>
      <c r="AV91" s="15"/>
      <c r="AW91" s="15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</row>
    <row r="92" spans="1:146" x14ac:dyDescent="0.2"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AR92" s="15"/>
      <c r="AS92" s="15"/>
      <c r="AT92" s="15"/>
      <c r="AU92" s="15"/>
      <c r="AV92" s="15"/>
      <c r="AW92" s="15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</row>
    <row r="93" spans="1:146" x14ac:dyDescent="0.2"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AR93" s="15"/>
      <c r="AS93" s="15"/>
      <c r="AT93" s="15"/>
      <c r="AU93" s="15"/>
      <c r="AV93" s="15"/>
      <c r="AW93" s="15"/>
      <c r="BB93" s="27" t="s">
        <v>13</v>
      </c>
      <c r="BC93" s="27"/>
      <c r="BD93" s="27"/>
      <c r="BE93" s="27"/>
      <c r="BF93" s="27"/>
      <c r="BG93" s="27"/>
      <c r="BH93" s="27"/>
      <c r="BI93" s="27"/>
      <c r="BJ93" s="27"/>
      <c r="BK93" s="27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D93" s="27" t="s">
        <v>21</v>
      </c>
      <c r="CE93" s="27"/>
      <c r="CF93" s="27"/>
      <c r="CG93" s="27"/>
      <c r="CH93" s="27"/>
      <c r="CI93" s="27"/>
      <c r="CJ93" s="27"/>
      <c r="CK93" s="27"/>
      <c r="CL93" s="27"/>
      <c r="CM93" s="27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</row>
    <row r="94" spans="1:146" x14ac:dyDescent="0.2"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BB94" s="2" t="s">
        <v>36</v>
      </c>
      <c r="BC94" s="3" t="s">
        <v>39</v>
      </c>
      <c r="BD94" s="3" t="s">
        <v>34</v>
      </c>
      <c r="BE94" s="3" t="s">
        <v>35</v>
      </c>
      <c r="BF94" s="3" t="s">
        <v>11</v>
      </c>
      <c r="BG94" s="3" t="s">
        <v>12</v>
      </c>
      <c r="BH94" s="3" t="s">
        <v>27</v>
      </c>
      <c r="BI94" s="3" t="s">
        <v>28</v>
      </c>
      <c r="BJ94" s="3" t="s">
        <v>29</v>
      </c>
      <c r="BK94" s="3" t="s">
        <v>30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D94" s="2" t="s">
        <v>36</v>
      </c>
      <c r="CE94" s="3" t="s">
        <v>39</v>
      </c>
      <c r="CF94" s="3" t="s">
        <v>34</v>
      </c>
      <c r="CG94" s="3" t="s">
        <v>35</v>
      </c>
      <c r="CH94" s="3" t="s">
        <v>11</v>
      </c>
      <c r="CI94" s="3" t="s">
        <v>12</v>
      </c>
      <c r="CJ94" s="3" t="s">
        <v>27</v>
      </c>
      <c r="CK94" s="3" t="s">
        <v>28</v>
      </c>
      <c r="CL94" s="3" t="s">
        <v>29</v>
      </c>
      <c r="CM94" s="3" t="s">
        <v>30</v>
      </c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</row>
    <row r="95" spans="1:146" x14ac:dyDescent="0.2"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Y95" s="22" t="s">
        <v>37</v>
      </c>
      <c r="AZ95" s="23" t="s">
        <v>29</v>
      </c>
      <c r="BB95">
        <v>65</v>
      </c>
      <c r="BD95">
        <f>BB95/(10000*2)</f>
        <v>3.2499999999999999E-3</v>
      </c>
      <c r="BF95">
        <v>286</v>
      </c>
      <c r="BG95">
        <v>388</v>
      </c>
      <c r="BH95">
        <f>BF95*$BF$1</f>
        <v>5.1731333940000006</v>
      </c>
      <c r="BI95">
        <f>BG95*$BF$2</f>
        <v>6.617062967999999</v>
      </c>
      <c r="BT95" s="22" t="s">
        <v>37</v>
      </c>
      <c r="BU95" s="23" t="s">
        <v>29</v>
      </c>
      <c r="BV95" s="15"/>
      <c r="BW95" s="15"/>
      <c r="BX95" s="15"/>
      <c r="BY95" s="15"/>
      <c r="BZ95" s="15"/>
      <c r="CA95" s="15"/>
      <c r="CB95" s="15"/>
      <c r="CD95">
        <v>-25</v>
      </c>
      <c r="CF95">
        <f>CD95/(10000*2)</f>
        <v>-1.25E-3</v>
      </c>
      <c r="CH95">
        <v>97</v>
      </c>
      <c r="CI95">
        <v>248</v>
      </c>
      <c r="CJ95">
        <f>CH95*$BF$1</f>
        <v>1.7545242630000002</v>
      </c>
      <c r="CK95">
        <f>CI95*$BF$2</f>
        <v>4.2294629279999993</v>
      </c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</row>
    <row r="96" spans="1:146" x14ac:dyDescent="0.2">
      <c r="A96" s="24" t="s">
        <v>10</v>
      </c>
      <c r="B96" s="24"/>
      <c r="C96" s="24"/>
      <c r="D96" s="24"/>
      <c r="E96" s="24"/>
      <c r="F96" s="24"/>
      <c r="G96" s="24"/>
      <c r="H96" s="24"/>
      <c r="I96" s="24"/>
      <c r="J96" s="24"/>
      <c r="K96" s="16"/>
      <c r="L96" s="16"/>
      <c r="M96" s="16"/>
      <c r="N96" s="16"/>
      <c r="O96" s="16"/>
      <c r="P96" s="16"/>
      <c r="Q96" s="21" t="s">
        <v>37</v>
      </c>
      <c r="R96" s="21" t="s">
        <v>29</v>
      </c>
      <c r="S96" s="16"/>
      <c r="T96" s="16"/>
      <c r="U96" s="16"/>
      <c r="V96" s="16"/>
      <c r="W96" s="16"/>
      <c r="X96" s="16"/>
      <c r="Z96" s="24" t="s">
        <v>20</v>
      </c>
      <c r="AA96" s="24"/>
      <c r="AB96" s="24"/>
      <c r="AC96" s="24"/>
      <c r="AD96" s="24"/>
      <c r="AE96" s="24"/>
      <c r="AF96" s="24"/>
      <c r="AG96" s="24"/>
      <c r="AH96" s="24"/>
      <c r="AI96" s="24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Y96">
        <v>-2.9999999999999997E-4</v>
      </c>
      <c r="AZ96">
        <f>-11506*AY96+1.8975</f>
        <v>5.3492999999999995</v>
      </c>
      <c r="BB96">
        <v>55</v>
      </c>
      <c r="BC96">
        <f>BB96-$BB$95</f>
        <v>-10</v>
      </c>
      <c r="BD96">
        <f t="shared" ref="BD96:BD98" si="235">BB96/(10000*2)</f>
        <v>2.7499999999999998E-3</v>
      </c>
      <c r="BE96">
        <f>BD96-$BD$95</f>
        <v>-5.0000000000000001E-4</v>
      </c>
      <c r="BF96">
        <v>291</v>
      </c>
      <c r="BG96">
        <v>304</v>
      </c>
      <c r="BH96">
        <f>BF96*$BF$1</f>
        <v>5.2635727890000004</v>
      </c>
      <c r="BI96">
        <f>BG96*$BF$2</f>
        <v>5.1845029439999992</v>
      </c>
      <c r="BJ96">
        <f>BH96-$BH$95</f>
        <v>9.0439394999999756E-2</v>
      </c>
      <c r="BK96">
        <f>BI96-$BI$95</f>
        <v>-1.4325600239999998</v>
      </c>
      <c r="BT96" s="15">
        <v>1.6000000000000001E-3</v>
      </c>
      <c r="BU96" s="15">
        <f>-343.67*BT96-0.0844</f>
        <v>-0.63427200000000006</v>
      </c>
      <c r="BV96" s="15"/>
      <c r="BW96" s="15"/>
      <c r="BX96" s="15"/>
      <c r="BY96" s="15"/>
      <c r="BZ96" s="15"/>
      <c r="CA96" s="15"/>
      <c r="CB96" s="15"/>
      <c r="CD96">
        <v>-35</v>
      </c>
      <c r="CE96">
        <f>CD96-$CD$95</f>
        <v>-10</v>
      </c>
      <c r="CF96">
        <f t="shared" ref="CF96:CF101" si="236">CD96/(10000*2)</f>
        <v>-1.75E-3</v>
      </c>
      <c r="CG96">
        <f>CF96-$CF$95</f>
        <v>-5.0000000000000001E-4</v>
      </c>
      <c r="CH96">
        <v>169</v>
      </c>
      <c r="CI96">
        <v>249</v>
      </c>
      <c r="CJ96">
        <f t="shared" ref="CJ96:CJ101" si="237">CH96*$BF$1</f>
        <v>3.0568515510000003</v>
      </c>
      <c r="CK96">
        <f t="shared" ref="CK96:CK101" si="238">CI96*$BF$2</f>
        <v>4.2465172139999998</v>
      </c>
      <c r="CL96">
        <f>CJ96-$CJ$95</f>
        <v>1.3023272880000001</v>
      </c>
      <c r="CM96">
        <f>CK96-$CK$95</f>
        <v>1.7054286000000474E-2</v>
      </c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B96" s="22" t="s">
        <v>37</v>
      </c>
      <c r="DC96" s="23" t="s">
        <v>29</v>
      </c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</row>
    <row r="97" spans="1:135" x14ac:dyDescent="0.2">
      <c r="A97" s="2" t="s">
        <v>36</v>
      </c>
      <c r="B97" s="3" t="s">
        <v>38</v>
      </c>
      <c r="C97" s="3" t="s">
        <v>34</v>
      </c>
      <c r="D97" s="3" t="s">
        <v>35</v>
      </c>
      <c r="E97" s="3" t="s">
        <v>11</v>
      </c>
      <c r="F97" s="3" t="s">
        <v>12</v>
      </c>
      <c r="G97" s="2" t="s">
        <v>27</v>
      </c>
      <c r="H97" s="2" t="s">
        <v>28</v>
      </c>
      <c r="I97" s="2" t="s">
        <v>29</v>
      </c>
      <c r="J97" s="2" t="s">
        <v>30</v>
      </c>
      <c r="K97" s="17"/>
      <c r="L97" s="17"/>
      <c r="M97" s="17"/>
      <c r="N97" s="17"/>
      <c r="O97" s="17"/>
      <c r="P97" s="17"/>
      <c r="Q97" s="17">
        <v>-1.0499999999999999E-3</v>
      </c>
      <c r="R97" s="17">
        <f>-9427.3*Q97+0.6017</f>
        <v>10.500364999999999</v>
      </c>
      <c r="S97" s="17"/>
      <c r="T97" s="17"/>
      <c r="U97" s="17"/>
      <c r="V97" s="17"/>
      <c r="W97" s="17"/>
      <c r="X97" s="17"/>
      <c r="Z97" s="2" t="s">
        <v>36</v>
      </c>
      <c r="AA97" s="3" t="s">
        <v>39</v>
      </c>
      <c r="AB97" s="3" t="s">
        <v>34</v>
      </c>
      <c r="AC97" s="3" t="s">
        <v>35</v>
      </c>
      <c r="AD97" s="3" t="s">
        <v>11</v>
      </c>
      <c r="AE97" s="3" t="s">
        <v>12</v>
      </c>
      <c r="AF97" s="3" t="s">
        <v>27</v>
      </c>
      <c r="AG97" s="3" t="s">
        <v>28</v>
      </c>
      <c r="AH97" s="3" t="s">
        <v>29</v>
      </c>
      <c r="AI97" s="3" t="s">
        <v>30</v>
      </c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Y97">
        <v>-5.9999999999999995E-4</v>
      </c>
      <c r="AZ97">
        <f t="shared" ref="AZ97:AZ98" si="239">-11506*AY97+1.8975</f>
        <v>8.8010999999999981</v>
      </c>
      <c r="BB97">
        <v>45</v>
      </c>
      <c r="BC97">
        <f t="shared" ref="BC97:BC98" si="240">BB97-$BB$95</f>
        <v>-20</v>
      </c>
      <c r="BD97">
        <f t="shared" si="235"/>
        <v>2.2499999999999998E-3</v>
      </c>
      <c r="BE97">
        <f t="shared" ref="BE97:BE98" si="241">BD97-$BD$95</f>
        <v>-1E-3</v>
      </c>
      <c r="BF97">
        <v>300</v>
      </c>
      <c r="BG97">
        <v>213</v>
      </c>
      <c r="BH97">
        <f>BF97*$BF$1</f>
        <v>5.4263637000000005</v>
      </c>
      <c r="BI97">
        <f>BG97*$BF$2</f>
        <v>3.6325629179999996</v>
      </c>
      <c r="BJ97">
        <f t="shared" ref="BJ97:BJ98" si="242">BH97-$BH$95</f>
        <v>0.25323030599999985</v>
      </c>
      <c r="BK97">
        <f t="shared" ref="BK97" si="243">BI97-$BI$95</f>
        <v>-2.9845000499999994</v>
      </c>
      <c r="BT97" s="15">
        <v>3.5999999999999999E-3</v>
      </c>
      <c r="BU97" s="15">
        <f t="shared" ref="BU97:BU98" si="244">-343.67*BT97-0.0844</f>
        <v>-1.321612</v>
      </c>
      <c r="BV97" s="15"/>
      <c r="BW97" s="15"/>
      <c r="BX97" s="15"/>
      <c r="BY97" s="15"/>
      <c r="BZ97" s="15"/>
      <c r="CA97" s="15"/>
      <c r="CB97" s="15"/>
      <c r="CD97">
        <v>-45</v>
      </c>
      <c r="CE97">
        <f t="shared" ref="CE97:CE101" si="245">CD97-$CD$95</f>
        <v>-20</v>
      </c>
      <c r="CF97">
        <f t="shared" si="236"/>
        <v>-2.2499999999999998E-3</v>
      </c>
      <c r="CG97">
        <f t="shared" ref="CG97:CG101" si="246">CF97-$CF$95</f>
        <v>-9.999999999999998E-4</v>
      </c>
      <c r="CH97">
        <v>244</v>
      </c>
      <c r="CI97">
        <v>253</v>
      </c>
      <c r="CJ97">
        <f t="shared" si="237"/>
        <v>4.4134424760000002</v>
      </c>
      <c r="CK97">
        <f t="shared" si="238"/>
        <v>4.3147343579999999</v>
      </c>
      <c r="CL97">
        <f t="shared" ref="CL97:CL101" si="247">CJ97-$CJ$95</f>
        <v>2.6589182129999998</v>
      </c>
      <c r="CM97">
        <f t="shared" ref="CM97:CM101" si="248">CK97-$CK$95</f>
        <v>8.5271430000000592E-2</v>
      </c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B97">
        <v>-2E-3</v>
      </c>
      <c r="DC97">
        <f>-14.618*DB97+0.0625</f>
        <v>9.1735999999999998E-2</v>
      </c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</row>
    <row r="98" spans="1:135" x14ac:dyDescent="0.2">
      <c r="A98">
        <v>-120</v>
      </c>
      <c r="C98">
        <f>A98/(10000*2)</f>
        <v>-6.0000000000000001E-3</v>
      </c>
      <c r="E98">
        <v>156</v>
      </c>
      <c r="F98">
        <v>337</v>
      </c>
      <c r="G98">
        <f>E98*$F$1</f>
        <v>19.556624146800001</v>
      </c>
      <c r="H98">
        <f>F98*$F$2</f>
        <v>40.995025418899999</v>
      </c>
      <c r="K98" s="15"/>
      <c r="L98" s="15"/>
      <c r="M98" s="15"/>
      <c r="N98" s="15"/>
      <c r="O98" s="15"/>
      <c r="P98" s="15"/>
      <c r="Q98" s="15">
        <v>-4.0499999999999998E-3</v>
      </c>
      <c r="R98" s="17">
        <f t="shared" ref="R98:R99" si="249">-9427.3*Q98+0.6017</f>
        <v>38.782264999999995</v>
      </c>
      <c r="S98" s="15"/>
      <c r="T98" s="15"/>
      <c r="U98" s="15"/>
      <c r="V98" s="15"/>
      <c r="W98" s="15"/>
      <c r="X98" s="15"/>
      <c r="Z98">
        <v>-5</v>
      </c>
      <c r="AB98">
        <f>Z98/(10000*2)</f>
        <v>-2.5000000000000001E-4</v>
      </c>
      <c r="AD98">
        <v>141</v>
      </c>
      <c r="AE98">
        <v>128</v>
      </c>
      <c r="AF98">
        <f>AD98*$F$1</f>
        <v>17.676179517300003</v>
      </c>
      <c r="AG98">
        <f>AE98*$F$2</f>
        <v>15.5708108416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Y98">
        <v>1.6000000000000001E-3</v>
      </c>
      <c r="AZ98">
        <f t="shared" si="239"/>
        <v>-16.5121</v>
      </c>
      <c r="BB98">
        <v>35</v>
      </c>
      <c r="BC98">
        <f t="shared" si="240"/>
        <v>-30</v>
      </c>
      <c r="BD98">
        <f t="shared" si="235"/>
        <v>1.75E-3</v>
      </c>
      <c r="BE98">
        <f t="shared" si="241"/>
        <v>-1.4999999999999998E-3</v>
      </c>
      <c r="BF98">
        <v>310</v>
      </c>
      <c r="BG98">
        <v>115</v>
      </c>
      <c r="BH98">
        <f>BF98*$BF$1</f>
        <v>5.60724249</v>
      </c>
      <c r="BI98">
        <f>BG98*$BF$2</f>
        <v>1.9612428899999998</v>
      </c>
      <c r="BJ98">
        <f t="shared" si="242"/>
        <v>0.43410909599999936</v>
      </c>
      <c r="BK98">
        <f>BI98-$BI$95</f>
        <v>-4.6558200779999996</v>
      </c>
      <c r="BT98" s="15">
        <v>6.1000000000000004E-3</v>
      </c>
      <c r="BU98" s="15">
        <f t="shared" si="244"/>
        <v>-2.1807870000000005</v>
      </c>
      <c r="BV98" s="15"/>
      <c r="BW98" s="15"/>
      <c r="BX98" s="15"/>
      <c r="BY98" s="15"/>
      <c r="BZ98" s="15"/>
      <c r="CA98" s="15"/>
      <c r="CB98" s="15"/>
      <c r="CD98">
        <v>-55</v>
      </c>
      <c r="CE98">
        <f t="shared" si="245"/>
        <v>-30</v>
      </c>
      <c r="CF98">
        <f t="shared" si="236"/>
        <v>-2.7499999999999998E-3</v>
      </c>
      <c r="CG98">
        <f t="shared" si="246"/>
        <v>-1.4999999999999998E-3</v>
      </c>
      <c r="CH98">
        <v>315</v>
      </c>
      <c r="CI98">
        <v>254</v>
      </c>
      <c r="CJ98">
        <f t="shared" si="237"/>
        <v>5.6976818850000006</v>
      </c>
      <c r="CK98">
        <f t="shared" si="238"/>
        <v>4.3317886439999995</v>
      </c>
      <c r="CL98">
        <f t="shared" si="247"/>
        <v>3.9431576220000002</v>
      </c>
      <c r="CM98">
        <f t="shared" si="248"/>
        <v>0.10232571600000018</v>
      </c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B98">
        <v>-6.0000000000000001E-3</v>
      </c>
      <c r="DC98">
        <f t="shared" ref="DC98:DC99" si="250">-14.618*DB98+0.0625</f>
        <v>0.15020800000000001</v>
      </c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</row>
    <row r="99" spans="1:135" x14ac:dyDescent="0.2">
      <c r="A99">
        <v>-125</v>
      </c>
      <c r="B99">
        <f>A99-$A$98</f>
        <v>-5</v>
      </c>
      <c r="C99">
        <f t="shared" ref="C99:C102" si="251">A99/(10000*2)</f>
        <v>-6.2500000000000003E-3</v>
      </c>
      <c r="D99">
        <f>C99-$C$98</f>
        <v>-2.5000000000000022E-4</v>
      </c>
      <c r="E99">
        <v>179</v>
      </c>
      <c r="F99">
        <v>309</v>
      </c>
      <c r="G99">
        <f t="shared" ref="G99:G102" si="252">E99*$F$1</f>
        <v>22.439972578700001</v>
      </c>
      <c r="H99">
        <f t="shared" ref="H99:H102" si="253">F99*$F$2</f>
        <v>37.588910547300003</v>
      </c>
      <c r="I99">
        <f>G99-$G$98</f>
        <v>2.8833484319</v>
      </c>
      <c r="J99">
        <f>H99-$H$98</f>
        <v>-3.4061148715999963</v>
      </c>
      <c r="K99" s="15"/>
      <c r="L99" s="15"/>
      <c r="M99" s="15"/>
      <c r="N99" s="15"/>
      <c r="O99" s="15"/>
      <c r="P99" s="15"/>
      <c r="Q99" s="15">
        <v>1.9499999999999999E-3</v>
      </c>
      <c r="R99" s="17">
        <f t="shared" si="249"/>
        <v>-17.781534999999998</v>
      </c>
      <c r="S99" s="15"/>
      <c r="T99" s="15"/>
      <c r="U99" s="15"/>
      <c r="V99" s="15"/>
      <c r="W99" s="15"/>
      <c r="X99" s="15"/>
      <c r="Z99">
        <v>-10</v>
      </c>
      <c r="AA99">
        <f>Z99-$Z$98</f>
        <v>-5</v>
      </c>
      <c r="AB99">
        <f t="shared" ref="AB99:AB102" si="254">Z99/(10000*2)</f>
        <v>-5.0000000000000001E-4</v>
      </c>
      <c r="AC99">
        <f>AB99-$AB$98</f>
        <v>-2.5000000000000001E-4</v>
      </c>
      <c r="AD99">
        <v>178</v>
      </c>
      <c r="AE99">
        <v>175</v>
      </c>
      <c r="AF99">
        <f t="shared" ref="AF99:AF102" si="255">AD99*$F$1</f>
        <v>22.314609603400001</v>
      </c>
      <c r="AG99">
        <f t="shared" ref="AG99:AG102" si="256">AE99*$F$2</f>
        <v>21.288217947500002</v>
      </c>
      <c r="AH99">
        <f>AF99-$AF$98</f>
        <v>4.6384300860999979</v>
      </c>
      <c r="AI99">
        <f>AG99-$AG$98</f>
        <v>5.7174071059000013</v>
      </c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BV99" s="15"/>
      <c r="BW99" s="15"/>
      <c r="BX99" s="15"/>
      <c r="BY99" s="15"/>
      <c r="BZ99" s="15"/>
      <c r="CA99" s="15"/>
      <c r="CB99" s="15"/>
      <c r="CD99">
        <v>-65</v>
      </c>
      <c r="CE99">
        <f t="shared" si="245"/>
        <v>-40</v>
      </c>
      <c r="CF99">
        <f t="shared" si="236"/>
        <v>-3.2499999999999999E-3</v>
      </c>
      <c r="CG99">
        <f t="shared" si="246"/>
        <v>-2E-3</v>
      </c>
      <c r="CH99">
        <v>393</v>
      </c>
      <c r="CI99">
        <v>259</v>
      </c>
      <c r="CJ99">
        <f t="shared" si="237"/>
        <v>7.1085364470000005</v>
      </c>
      <c r="CK99">
        <f>CI99*$BF$2</f>
        <v>4.4170600739999992</v>
      </c>
      <c r="CL99">
        <f>CJ99-$CJ$95</f>
        <v>5.3540121840000001</v>
      </c>
      <c r="CM99">
        <f>CK99-$CK$95</f>
        <v>0.18759714599999988</v>
      </c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B99">
        <v>-8.9999999999999993E-3</v>
      </c>
      <c r="DC99">
        <f t="shared" si="250"/>
        <v>0.19406199999999998</v>
      </c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</row>
    <row r="100" spans="1:135" x14ac:dyDescent="0.2">
      <c r="A100">
        <v>-135</v>
      </c>
      <c r="B100">
        <f t="shared" ref="B100:B102" si="257">A100-$A$98</f>
        <v>-15</v>
      </c>
      <c r="C100">
        <f t="shared" si="251"/>
        <v>-6.7499999999999999E-3</v>
      </c>
      <c r="D100">
        <f t="shared" ref="D100:D102" si="258">C100-$C$98</f>
        <v>-7.499999999999998E-4</v>
      </c>
      <c r="E100">
        <v>218</v>
      </c>
      <c r="F100">
        <v>250</v>
      </c>
      <c r="G100">
        <f t="shared" si="252"/>
        <v>27.329128615400002</v>
      </c>
      <c r="H100">
        <f t="shared" si="253"/>
        <v>30.411739924999999</v>
      </c>
      <c r="I100">
        <f t="shared" ref="I100:I102" si="259">G100-$G$98</f>
        <v>7.7725044686000011</v>
      </c>
      <c r="J100">
        <f>H100-$H$98</f>
        <v>-10.5832854939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Z100">
        <v>-20</v>
      </c>
      <c r="AA100">
        <f t="shared" ref="AA100:AA104" si="260">Z100-$Z$98</f>
        <v>-15</v>
      </c>
      <c r="AB100">
        <f t="shared" si="254"/>
        <v>-1E-3</v>
      </c>
      <c r="AC100">
        <f t="shared" ref="AC100:AC102" si="261">AB100-$AB$98</f>
        <v>-7.5000000000000002E-4</v>
      </c>
      <c r="AD100">
        <v>199</v>
      </c>
      <c r="AE100">
        <v>209</v>
      </c>
      <c r="AF100">
        <f t="shared" si="255"/>
        <v>24.947232084700001</v>
      </c>
      <c r="AG100">
        <f t="shared" si="256"/>
        <v>25.424214577299999</v>
      </c>
      <c r="AH100">
        <f>AF100-$AF$98</f>
        <v>7.2710525673999982</v>
      </c>
      <c r="AI100">
        <f t="shared" ref="AI100:AI102" si="262">AG100-$AG$98</f>
        <v>9.8534037356999988</v>
      </c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BV100" s="15"/>
      <c r="BW100" s="15"/>
      <c r="BX100" s="15"/>
      <c r="BY100" s="15"/>
      <c r="BZ100" s="15"/>
      <c r="CA100" s="15"/>
      <c r="CB100" s="15"/>
      <c r="CD100">
        <v>-75</v>
      </c>
      <c r="CE100">
        <f t="shared" si="245"/>
        <v>-50</v>
      </c>
      <c r="CF100">
        <f t="shared" si="236"/>
        <v>-3.7499999999999999E-3</v>
      </c>
      <c r="CG100">
        <f t="shared" si="246"/>
        <v>-2.4999999999999996E-3</v>
      </c>
      <c r="CH100">
        <v>470</v>
      </c>
      <c r="CI100">
        <v>253</v>
      </c>
      <c r="CJ100">
        <f>CH100*$BF$1</f>
        <v>8.5013031300000002</v>
      </c>
      <c r="CK100">
        <f t="shared" si="238"/>
        <v>4.3147343579999999</v>
      </c>
      <c r="CL100">
        <f t="shared" si="247"/>
        <v>6.7467788669999997</v>
      </c>
      <c r="CM100">
        <f t="shared" si="248"/>
        <v>8.5271430000000592E-2</v>
      </c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</row>
    <row r="101" spans="1:135" x14ac:dyDescent="0.2">
      <c r="A101">
        <v>-145</v>
      </c>
      <c r="B101">
        <f t="shared" si="257"/>
        <v>-25</v>
      </c>
      <c r="C101">
        <f t="shared" si="251"/>
        <v>-7.2500000000000004E-3</v>
      </c>
      <c r="D101">
        <f>C101-$C$98</f>
        <v>-1.2500000000000002E-3</v>
      </c>
      <c r="E101">
        <v>255</v>
      </c>
      <c r="F101">
        <v>200</v>
      </c>
      <c r="G101">
        <f>E101*$F$1</f>
        <v>31.967558701500003</v>
      </c>
      <c r="H101">
        <f t="shared" si="253"/>
        <v>24.329391940000001</v>
      </c>
      <c r="I101">
        <f>G101-$G$98</f>
        <v>12.410934554700003</v>
      </c>
      <c r="J101">
        <f t="shared" ref="J101" si="263">H101-$H$98</f>
        <v>-16.665633478899998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Z101">
        <v>-30</v>
      </c>
      <c r="AA101">
        <f t="shared" si="260"/>
        <v>-25</v>
      </c>
      <c r="AB101">
        <f t="shared" si="254"/>
        <v>-1.5E-3</v>
      </c>
      <c r="AC101">
        <f t="shared" si="261"/>
        <v>-1.25E-3</v>
      </c>
      <c r="AD101">
        <v>235</v>
      </c>
      <c r="AE101">
        <v>256</v>
      </c>
      <c r="AF101">
        <f t="shared" si="255"/>
        <v>29.460299195500003</v>
      </c>
      <c r="AG101">
        <f t="shared" si="256"/>
        <v>31.1416216832</v>
      </c>
      <c r="AH101">
        <f t="shared" ref="AH101" si="264">AF101-$AF$98</f>
        <v>11.7841196782</v>
      </c>
      <c r="AI101">
        <f>AG101-$AG$98</f>
        <v>15.5708108416</v>
      </c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BV101" s="15"/>
      <c r="BW101" s="15"/>
      <c r="BX101" s="15"/>
      <c r="BY101" s="15"/>
      <c r="BZ101" s="15"/>
      <c r="CA101" s="15"/>
      <c r="CB101" s="15"/>
      <c r="CD101">
        <v>-85</v>
      </c>
      <c r="CE101">
        <f t="shared" si="245"/>
        <v>-60</v>
      </c>
      <c r="CF101">
        <f t="shared" si="236"/>
        <v>-4.2500000000000003E-3</v>
      </c>
      <c r="CG101">
        <f t="shared" si="246"/>
        <v>-3.0000000000000001E-3</v>
      </c>
      <c r="CH101">
        <v>558</v>
      </c>
      <c r="CI101">
        <v>251</v>
      </c>
      <c r="CJ101">
        <f t="shared" si="237"/>
        <v>10.093036482</v>
      </c>
      <c r="CK101">
        <f t="shared" si="238"/>
        <v>4.2806257859999999</v>
      </c>
      <c r="CL101">
        <f t="shared" si="247"/>
        <v>8.3385122190000001</v>
      </c>
      <c r="CM101">
        <f t="shared" si="248"/>
        <v>5.1162858000000533E-2</v>
      </c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</row>
    <row r="102" spans="1:135" x14ac:dyDescent="0.2">
      <c r="A102">
        <v>-155</v>
      </c>
      <c r="B102">
        <f t="shared" si="257"/>
        <v>-35</v>
      </c>
      <c r="C102">
        <f t="shared" si="251"/>
        <v>-7.7499999999999999E-3</v>
      </c>
      <c r="D102">
        <f t="shared" si="258"/>
        <v>-1.7499999999999998E-3</v>
      </c>
      <c r="E102">
        <v>292</v>
      </c>
      <c r="F102">
        <v>145</v>
      </c>
      <c r="G102">
        <f t="shared" si="252"/>
        <v>36.605988787600005</v>
      </c>
      <c r="H102">
        <f t="shared" si="253"/>
        <v>17.638809156499999</v>
      </c>
      <c r="I102">
        <f t="shared" si="259"/>
        <v>17.049364640800004</v>
      </c>
      <c r="J102">
        <f>H102-$H$98</f>
        <v>-23.3562162624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Z102">
        <v>-35</v>
      </c>
      <c r="AA102">
        <f t="shared" si="260"/>
        <v>-30</v>
      </c>
      <c r="AB102">
        <f t="shared" si="254"/>
        <v>-1.75E-3</v>
      </c>
      <c r="AC102">
        <f t="shared" si="261"/>
        <v>-1.5E-3</v>
      </c>
      <c r="AD102">
        <v>254</v>
      </c>
      <c r="AE102">
        <v>281</v>
      </c>
      <c r="AF102">
        <f t="shared" si="255"/>
        <v>31.842195726200003</v>
      </c>
      <c r="AG102">
        <f t="shared" si="256"/>
        <v>34.1827956757</v>
      </c>
      <c r="AH102">
        <f>AF102-$AF$98</f>
        <v>14.1660162089</v>
      </c>
      <c r="AI102">
        <f t="shared" si="262"/>
        <v>18.611984834099999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BV102" s="15"/>
      <c r="BW102" s="15"/>
      <c r="BX102" s="15"/>
      <c r="BY102" s="15"/>
      <c r="BZ102" s="15"/>
      <c r="CA102" s="15"/>
      <c r="CB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</row>
    <row r="103" spans="1:135" x14ac:dyDescent="0.2"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Z103">
        <v>-40</v>
      </c>
      <c r="AA103">
        <f>Z103-$Z$98</f>
        <v>-35</v>
      </c>
      <c r="AB103">
        <f>Z103/(10000*2)</f>
        <v>-2E-3</v>
      </c>
      <c r="AC103">
        <f>AB103-$AB$98</f>
        <v>-1.75E-3</v>
      </c>
      <c r="AD103">
        <v>275</v>
      </c>
      <c r="AE103">
        <v>309</v>
      </c>
      <c r="AF103">
        <f>AD103*$F$1</f>
        <v>34.4748182075</v>
      </c>
      <c r="AG103">
        <f>AE103*$F$2</f>
        <v>37.588910547300003</v>
      </c>
      <c r="AH103">
        <f>AF103-$AF$98</f>
        <v>16.798638690199997</v>
      </c>
      <c r="AI103">
        <f>AG103-$AG$98</f>
        <v>22.018099705700003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BV103" s="15"/>
      <c r="BW103" s="15"/>
      <c r="BX103" s="15"/>
      <c r="BY103" s="15"/>
      <c r="BZ103" s="15"/>
      <c r="CA103" s="15"/>
      <c r="CB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</row>
    <row r="104" spans="1:135" x14ac:dyDescent="0.2"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Z104">
        <v>-45</v>
      </c>
      <c r="AA104">
        <f t="shared" si="260"/>
        <v>-40</v>
      </c>
      <c r="AB104">
        <f>Z104/(10000*2)</f>
        <v>-2.2499999999999998E-3</v>
      </c>
      <c r="AC104">
        <f>AB104-$AB$98</f>
        <v>-2E-3</v>
      </c>
      <c r="AD104">
        <v>297</v>
      </c>
      <c r="AE104">
        <v>341</v>
      </c>
      <c r="AF104">
        <f>AD104*$F$1</f>
        <v>37.232803664100004</v>
      </c>
      <c r="AG104">
        <f>AE104*$F$2</f>
        <v>41.481613257699998</v>
      </c>
      <c r="AH104">
        <f>AF104-$AF$98</f>
        <v>19.556624146800001</v>
      </c>
      <c r="AI104">
        <f>AG104-$AG$98</f>
        <v>25.910802416099997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BV104" s="15"/>
      <c r="BW104" s="15"/>
      <c r="BX104" s="15"/>
      <c r="BY104" s="15"/>
      <c r="BZ104" s="15"/>
      <c r="CA104" s="15"/>
      <c r="CB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</row>
    <row r="105" spans="1:135" x14ac:dyDescent="0.2"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BV105" s="15"/>
      <c r="BW105" s="15"/>
      <c r="BX105" s="15"/>
      <c r="BY105" s="15"/>
      <c r="BZ105" s="15"/>
      <c r="CA105" s="15"/>
      <c r="CB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</row>
    <row r="106" spans="1:135" x14ac:dyDescent="0.2"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BV106" s="15"/>
      <c r="BW106" s="15"/>
      <c r="BX106" s="15"/>
      <c r="BY106" s="15"/>
      <c r="BZ106" s="15"/>
      <c r="CA106" s="15"/>
      <c r="CB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35" x14ac:dyDescent="0.2"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BB107" s="24" t="s">
        <v>14</v>
      </c>
      <c r="BC107" s="24"/>
      <c r="BD107" s="24"/>
      <c r="BE107" s="24"/>
      <c r="BF107" s="24"/>
      <c r="BG107" s="24"/>
      <c r="BH107" s="24"/>
      <c r="BI107" s="24"/>
      <c r="BJ107" s="24"/>
      <c r="BK107" s="24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D107" s="24" t="s">
        <v>22</v>
      </c>
      <c r="CE107" s="24"/>
      <c r="CF107" s="24"/>
      <c r="CG107" s="24"/>
      <c r="CH107" s="24"/>
      <c r="CI107" s="24"/>
      <c r="CJ107" s="24"/>
      <c r="CK107" s="24"/>
      <c r="CL107" s="24"/>
      <c r="CM107" s="24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35" x14ac:dyDescent="0.2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BB108" s="2" t="s">
        <v>36</v>
      </c>
      <c r="BC108" s="3" t="s">
        <v>39</v>
      </c>
      <c r="BD108" s="3" t="s">
        <v>34</v>
      </c>
      <c r="BE108" s="3" t="s">
        <v>35</v>
      </c>
      <c r="BF108" s="3" t="s">
        <v>11</v>
      </c>
      <c r="BG108" s="3" t="s">
        <v>12</v>
      </c>
      <c r="BH108" s="3" t="s">
        <v>27</v>
      </c>
      <c r="BI108" s="3" t="s">
        <v>28</v>
      </c>
      <c r="BJ108" s="3" t="s">
        <v>29</v>
      </c>
      <c r="BK108" s="3" t="s">
        <v>30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D108" s="2" t="s">
        <v>36</v>
      </c>
      <c r="CE108" s="3" t="s">
        <v>39</v>
      </c>
      <c r="CF108" s="3" t="s">
        <v>34</v>
      </c>
      <c r="CG108" s="3" t="s">
        <v>35</v>
      </c>
      <c r="CH108" s="3" t="s">
        <v>11</v>
      </c>
      <c r="CI108" s="3" t="s">
        <v>12</v>
      </c>
      <c r="CJ108" s="3" t="s">
        <v>27</v>
      </c>
      <c r="CK108" s="3" t="s">
        <v>28</v>
      </c>
      <c r="CL108" s="3" t="s">
        <v>29</v>
      </c>
      <c r="CM108" s="3" t="s">
        <v>30</v>
      </c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35" x14ac:dyDescent="0.2">
      <c r="A109" s="28" t="s">
        <v>13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Z109" s="28" t="s">
        <v>21</v>
      </c>
      <c r="AA109" s="28"/>
      <c r="AB109" s="28"/>
      <c r="AC109" s="28"/>
      <c r="AD109" s="28"/>
      <c r="AE109" s="28"/>
      <c r="AF109" s="28"/>
      <c r="AG109" s="28"/>
      <c r="AH109" s="28"/>
      <c r="AI109" s="28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BB109">
        <v>55</v>
      </c>
      <c r="BD109">
        <f>BB109/(10000*2)</f>
        <v>2.7499999999999998E-3</v>
      </c>
      <c r="BF109">
        <v>323</v>
      </c>
      <c r="BG109">
        <v>82</v>
      </c>
      <c r="BH109">
        <f>BF109*$BF$1</f>
        <v>5.8423849170000004</v>
      </c>
      <c r="BI109">
        <f>BG109*$BF$2</f>
        <v>1.3984514519999998</v>
      </c>
      <c r="BV109" s="15"/>
      <c r="BW109" s="15"/>
      <c r="BX109" s="15"/>
      <c r="BY109" s="15"/>
      <c r="BZ109" s="15"/>
      <c r="CA109" s="15"/>
      <c r="CB109" s="15"/>
      <c r="CD109">
        <v>-140</v>
      </c>
      <c r="CF109">
        <f>CD109/(10000*2)</f>
        <v>-7.0000000000000001E-3</v>
      </c>
      <c r="CH109">
        <v>486</v>
      </c>
      <c r="CI109">
        <v>327</v>
      </c>
      <c r="CJ109">
        <f>CH109*$BF$1</f>
        <v>8.7907091939999997</v>
      </c>
      <c r="CK109">
        <f>CI109*$BF$2</f>
        <v>5.5767515219999995</v>
      </c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35" x14ac:dyDescent="0.2">
      <c r="A110" s="2" t="s">
        <v>36</v>
      </c>
      <c r="B110" s="3" t="s">
        <v>38</v>
      </c>
      <c r="C110" s="3" t="s">
        <v>34</v>
      </c>
      <c r="D110" s="3" t="s">
        <v>35</v>
      </c>
      <c r="E110" s="3" t="s">
        <v>11</v>
      </c>
      <c r="F110" s="3" t="s">
        <v>12</v>
      </c>
      <c r="G110" s="2" t="s">
        <v>27</v>
      </c>
      <c r="H110" s="2" t="s">
        <v>28</v>
      </c>
      <c r="I110" s="2" t="s">
        <v>29</v>
      </c>
      <c r="J110" s="2" t="s">
        <v>30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Z110" s="2" t="s">
        <v>36</v>
      </c>
      <c r="AA110" s="3" t="s">
        <v>39</v>
      </c>
      <c r="AB110" s="3" t="s">
        <v>34</v>
      </c>
      <c r="AC110" s="3" t="s">
        <v>35</v>
      </c>
      <c r="AD110" s="3" t="s">
        <v>11</v>
      </c>
      <c r="AE110" s="3" t="s">
        <v>12</v>
      </c>
      <c r="AF110" s="3" t="s">
        <v>27</v>
      </c>
      <c r="AG110" s="3" t="s">
        <v>28</v>
      </c>
      <c r="AH110" s="3" t="s">
        <v>29</v>
      </c>
      <c r="AI110" s="3" t="s">
        <v>30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BB110">
        <v>60</v>
      </c>
      <c r="BC110">
        <f>BB110-$BB$109</f>
        <v>5</v>
      </c>
      <c r="BD110">
        <f t="shared" ref="BD110:BD114" si="265">BB110/(10000*2)</f>
        <v>3.0000000000000001E-3</v>
      </c>
      <c r="BE110">
        <f>BD110-$BD$109</f>
        <v>2.5000000000000022E-4</v>
      </c>
      <c r="BF110">
        <v>301</v>
      </c>
      <c r="BG110">
        <v>138</v>
      </c>
      <c r="BH110">
        <f t="shared" ref="BH110:BH114" si="266">BF110*$BF$1</f>
        <v>5.4444515790000008</v>
      </c>
      <c r="BI110">
        <f t="shared" ref="BI110:BI114" si="267">BG110*$BF$2</f>
        <v>2.3534914679999996</v>
      </c>
      <c r="BJ110">
        <f>BH110-$BH$109</f>
        <v>-0.39793333799999964</v>
      </c>
      <c r="BK110">
        <f>BI110-$BI$109</f>
        <v>0.95504001599999988</v>
      </c>
      <c r="BV110" s="15"/>
      <c r="BW110" s="15"/>
      <c r="BX110" s="15"/>
      <c r="BY110" s="15"/>
      <c r="BZ110" s="15"/>
      <c r="CA110" s="15"/>
      <c r="CB110" s="15"/>
      <c r="CD110">
        <v>-130</v>
      </c>
      <c r="CE110">
        <f>CD110-$CD$109</f>
        <v>10</v>
      </c>
      <c r="CF110">
        <f t="shared" ref="CF110:CF113" si="268">CD110/(10000*2)</f>
        <v>-6.4999999999999997E-3</v>
      </c>
      <c r="CG110">
        <f>CF110-$CF$109</f>
        <v>5.0000000000000044E-4</v>
      </c>
      <c r="CH110">
        <v>390</v>
      </c>
      <c r="CI110">
        <v>295</v>
      </c>
      <c r="CJ110">
        <f>CH110*$BF$1</f>
        <v>7.0542728100000005</v>
      </c>
      <c r="CK110">
        <f t="shared" ref="CK110:CK113" si="269">CI110*$BF$2</f>
        <v>5.0310143699999994</v>
      </c>
      <c r="CL110">
        <f>CJ110-$CJ$109</f>
        <v>-1.7364363839999992</v>
      </c>
      <c r="CM110">
        <f>CK110-$CK$109</f>
        <v>-0.54573715200000006</v>
      </c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35" x14ac:dyDescent="0.2">
      <c r="A111">
        <v>140</v>
      </c>
      <c r="C111">
        <f>A111/(10000*2)</f>
        <v>7.0000000000000001E-3</v>
      </c>
      <c r="E111">
        <v>220</v>
      </c>
      <c r="F111">
        <v>393</v>
      </c>
      <c r="G111">
        <f>E111*$F$1</f>
        <v>27.579854566000002</v>
      </c>
      <c r="H111">
        <f>F111*$F$2</f>
        <v>47.807255162099999</v>
      </c>
      <c r="K111" s="15"/>
      <c r="L111" s="15"/>
      <c r="M111" s="15"/>
      <c r="N111" s="15"/>
      <c r="O111" s="15"/>
      <c r="P111" s="15"/>
      <c r="Q111" s="22" t="s">
        <v>37</v>
      </c>
      <c r="R111" s="23" t="s">
        <v>29</v>
      </c>
      <c r="S111" s="15"/>
      <c r="T111" s="15"/>
      <c r="U111" s="15"/>
      <c r="V111" s="15"/>
      <c r="W111" s="15"/>
      <c r="X111" s="15"/>
      <c r="Z111">
        <v>-40</v>
      </c>
      <c r="AB111">
        <f>Z111/(10000*2)</f>
        <v>-2E-3</v>
      </c>
      <c r="AD111">
        <v>102</v>
      </c>
      <c r="AE111">
        <v>258</v>
      </c>
      <c r="AF111">
        <f>AD111*$F$1</f>
        <v>12.787023480600002</v>
      </c>
      <c r="AG111">
        <f>AE111*$F$2</f>
        <v>31.3849156026</v>
      </c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Y111" s="22" t="s">
        <v>37</v>
      </c>
      <c r="AZ111" s="23" t="s">
        <v>29</v>
      </c>
      <c r="BB111">
        <v>65</v>
      </c>
      <c r="BC111">
        <f t="shared" ref="BC111:BC114" si="270">BB111-$BB$109</f>
        <v>10</v>
      </c>
      <c r="BD111">
        <f t="shared" si="265"/>
        <v>3.2499999999999999E-3</v>
      </c>
      <c r="BE111">
        <f t="shared" ref="BE111:BE114" si="271">BD111-$BD$109</f>
        <v>5.0000000000000001E-4</v>
      </c>
      <c r="BF111">
        <v>271</v>
      </c>
      <c r="BG111">
        <v>196</v>
      </c>
      <c r="BH111">
        <f t="shared" si="266"/>
        <v>4.9018152090000005</v>
      </c>
      <c r="BI111">
        <f t="shared" si="267"/>
        <v>3.3426400559999996</v>
      </c>
      <c r="BJ111">
        <f t="shared" ref="BJ111:BJ113" si="272">BH111-$BH$109</f>
        <v>-0.94056970799999995</v>
      </c>
      <c r="BK111">
        <f t="shared" ref="BK111:BK114" si="273">BI111-$BI$109</f>
        <v>1.9441886039999998</v>
      </c>
      <c r="BV111" s="15"/>
      <c r="BW111" s="15"/>
      <c r="BX111" s="15"/>
      <c r="BY111" s="15"/>
      <c r="BZ111" s="15"/>
      <c r="CA111" s="15"/>
      <c r="CB111" s="15"/>
      <c r="CD111">
        <v>-120</v>
      </c>
      <c r="CE111">
        <f>CD111-$CD$109</f>
        <v>20</v>
      </c>
      <c r="CF111">
        <f t="shared" si="268"/>
        <v>-6.0000000000000001E-3</v>
      </c>
      <c r="CG111">
        <f t="shared" ref="CG111:CG113" si="274">CF111-$CF$109</f>
        <v>1E-3</v>
      </c>
      <c r="CH111">
        <v>300</v>
      </c>
      <c r="CI111">
        <v>275</v>
      </c>
      <c r="CJ111">
        <f t="shared" ref="CJ111:CJ113" si="275">CH111*$BF$1</f>
        <v>5.4263637000000005</v>
      </c>
      <c r="CK111">
        <f t="shared" si="269"/>
        <v>4.6899286499999997</v>
      </c>
      <c r="CL111">
        <f>CJ111-$CJ$109</f>
        <v>-3.3643454939999993</v>
      </c>
      <c r="CM111">
        <f>CK111-$CK$109</f>
        <v>-0.88682287199999976</v>
      </c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35" x14ac:dyDescent="0.2">
      <c r="A112">
        <v>130</v>
      </c>
      <c r="B112">
        <f>A112-$A$111</f>
        <v>-10</v>
      </c>
      <c r="C112">
        <f t="shared" ref="C112:C119" si="276">A112/(10000*2)</f>
        <v>6.4999999999999997E-3</v>
      </c>
      <c r="D112">
        <f>C112-$C$111</f>
        <v>-5.0000000000000044E-4</v>
      </c>
      <c r="E112">
        <v>221</v>
      </c>
      <c r="F112">
        <v>357</v>
      </c>
      <c r="G112">
        <f t="shared" ref="G112:G119" si="277">E112*$F$1</f>
        <v>27.705217541300001</v>
      </c>
      <c r="H112">
        <f t="shared" ref="H112:H119" si="278">F112*$F$2</f>
        <v>43.427964612899999</v>
      </c>
      <c r="I112">
        <f>G112-$G$111</f>
        <v>0.12536297529999985</v>
      </c>
      <c r="J112">
        <f>H112-$H$111</f>
        <v>-4.3792905492000003</v>
      </c>
      <c r="K112" s="15"/>
      <c r="L112" s="15"/>
      <c r="M112" s="15"/>
      <c r="N112" s="15"/>
      <c r="O112" s="15"/>
      <c r="P112" s="15"/>
      <c r="Q112" s="15">
        <v>1.6000000000000001E-3</v>
      </c>
      <c r="R112" s="15">
        <f>-771.03*Q112-0.1376</f>
        <v>-1.371248</v>
      </c>
      <c r="S112" s="15"/>
      <c r="T112" s="15"/>
      <c r="U112" s="15"/>
      <c r="V112" s="15"/>
      <c r="W112" s="15"/>
      <c r="X112" s="15"/>
      <c r="Z112">
        <v>-50</v>
      </c>
      <c r="AA112">
        <f>Z112-$Z$111</f>
        <v>-10</v>
      </c>
      <c r="AB112">
        <f t="shared" ref="AB112:AB117" si="279">Z112/(10000*2)</f>
        <v>-2.5000000000000001E-3</v>
      </c>
      <c r="AC112">
        <f>AB112-$AB$111</f>
        <v>-5.0000000000000001E-4</v>
      </c>
      <c r="AD112">
        <v>117</v>
      </c>
      <c r="AE112">
        <v>257</v>
      </c>
      <c r="AF112">
        <f t="shared" ref="AF112:AF117" si="280">AD112*$F$1</f>
        <v>14.667468110100002</v>
      </c>
      <c r="AG112">
        <f t="shared" ref="AG112:AG116" si="281">AE112*$F$2</f>
        <v>31.263268642900002</v>
      </c>
      <c r="AH112">
        <f>AF112-$AF$111</f>
        <v>1.8804446294999995</v>
      </c>
      <c r="AI112">
        <f>AG112-$AG$111</f>
        <v>-0.12164695969999784</v>
      </c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Y112">
        <v>-2E-3</v>
      </c>
      <c r="AZ112">
        <f>314.59*AY112+0.0863</f>
        <v>-0.54287999999999992</v>
      </c>
      <c r="BB112">
        <v>70</v>
      </c>
      <c r="BC112">
        <f t="shared" si="270"/>
        <v>15</v>
      </c>
      <c r="BD112">
        <f t="shared" si="265"/>
        <v>3.5000000000000001E-3</v>
      </c>
      <c r="BE112">
        <f t="shared" si="271"/>
        <v>7.5000000000000023E-4</v>
      </c>
      <c r="BF112">
        <v>249</v>
      </c>
      <c r="BG112">
        <v>260</v>
      </c>
      <c r="BH112">
        <f>BF112*$BF$1</f>
        <v>4.5038818709999999</v>
      </c>
      <c r="BI112">
        <f>BG112*$BF$2</f>
        <v>4.4341143599999997</v>
      </c>
      <c r="BJ112">
        <f>BH112-$BH$109</f>
        <v>-1.3385030460000005</v>
      </c>
      <c r="BK112">
        <f t="shared" si="273"/>
        <v>3.0356629079999999</v>
      </c>
      <c r="BV112" s="15"/>
      <c r="BW112" s="15"/>
      <c r="BX112" s="15"/>
      <c r="BY112" s="15"/>
      <c r="BZ112" s="15"/>
      <c r="CA112" s="15"/>
      <c r="CB112" s="15"/>
      <c r="CD112">
        <v>-110</v>
      </c>
      <c r="CE112">
        <f t="shared" ref="CE112:CE113" si="282">CD112-$CD$109</f>
        <v>30</v>
      </c>
      <c r="CF112">
        <f t="shared" si="268"/>
        <v>-5.4999999999999997E-3</v>
      </c>
      <c r="CG112">
        <f t="shared" si="274"/>
        <v>1.5000000000000005E-3</v>
      </c>
      <c r="CH112">
        <v>204</v>
      </c>
      <c r="CI112">
        <v>248</v>
      </c>
      <c r="CJ112">
        <f t="shared" si="275"/>
        <v>3.6899273160000003</v>
      </c>
      <c r="CK112">
        <f>CI112*$BF$2</f>
        <v>4.2294629279999993</v>
      </c>
      <c r="CL112">
        <f t="shared" ref="CL112" si="283">CJ112-$CJ$109</f>
        <v>-5.1007818779999994</v>
      </c>
      <c r="CM112">
        <f t="shared" ref="CM112" si="284">CK112-$CK$109</f>
        <v>-1.3472885940000001</v>
      </c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7" x14ac:dyDescent="0.2">
      <c r="A113">
        <v>120</v>
      </c>
      <c r="B113">
        <f t="shared" ref="B113:B119" si="285">A113-$A$111</f>
        <v>-20</v>
      </c>
      <c r="C113">
        <f t="shared" si="276"/>
        <v>6.0000000000000001E-3</v>
      </c>
      <c r="D113">
        <f t="shared" ref="D113:D119" si="286">C113-$C$111</f>
        <v>-1E-3</v>
      </c>
      <c r="E113">
        <v>224</v>
      </c>
      <c r="F113">
        <v>328</v>
      </c>
      <c r="G113">
        <f t="shared" si="277"/>
        <v>28.081306467200001</v>
      </c>
      <c r="H113">
        <f t="shared" si="278"/>
        <v>39.900202781600001</v>
      </c>
      <c r="I113">
        <f t="shared" ref="I113:I117" si="287">G113-$G$111</f>
        <v>0.50145190119999938</v>
      </c>
      <c r="J113">
        <f t="shared" ref="J113:J118" si="288">H113-$H$111</f>
        <v>-7.9070523804999979</v>
      </c>
      <c r="K113" s="15"/>
      <c r="L113" s="15"/>
      <c r="M113" s="15"/>
      <c r="N113" s="15"/>
      <c r="O113" s="15"/>
      <c r="P113" s="15"/>
      <c r="Q113" s="15">
        <v>3.5999999999999999E-3</v>
      </c>
      <c r="R113" s="15">
        <f t="shared" ref="R113:R114" si="289">-771.03*Q113-0.1376</f>
        <v>-2.9133079999999998</v>
      </c>
      <c r="S113" s="15"/>
      <c r="T113" s="15"/>
      <c r="U113" s="15"/>
      <c r="V113" s="15"/>
      <c r="W113" s="15"/>
      <c r="X113" s="15"/>
      <c r="Z113">
        <v>-70</v>
      </c>
      <c r="AA113">
        <f t="shared" ref="AA113:AA117" si="290">Z113-$Z$111</f>
        <v>-30</v>
      </c>
      <c r="AB113">
        <f t="shared" si="279"/>
        <v>-3.5000000000000001E-3</v>
      </c>
      <c r="AC113">
        <f t="shared" ref="AC113:AC117" si="291">AB113-$AB$111</f>
        <v>-1.5E-3</v>
      </c>
      <c r="AD113">
        <v>159</v>
      </c>
      <c r="AE113">
        <v>255</v>
      </c>
      <c r="AF113">
        <f t="shared" si="280"/>
        <v>19.9327130727</v>
      </c>
      <c r="AG113">
        <f t="shared" si="281"/>
        <v>31.019974723499999</v>
      </c>
      <c r="AH113">
        <f t="shared" ref="AH113:AH117" si="292">AF113-$AF$111</f>
        <v>7.1456895920999983</v>
      </c>
      <c r="AI113">
        <f t="shared" ref="AI113:AI116" si="293">AG113-$AG$111</f>
        <v>-0.36494087910000061</v>
      </c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Y113">
        <v>-6.0000000000000001E-3</v>
      </c>
      <c r="AZ113">
        <f t="shared" ref="AZ113:AZ114" si="294">314.59*AY113+0.0863</f>
        <v>-1.80124</v>
      </c>
      <c r="BB113">
        <v>75</v>
      </c>
      <c r="BC113">
        <f>BB113-$BB$109</f>
        <v>20</v>
      </c>
      <c r="BD113">
        <f t="shared" si="265"/>
        <v>3.7499999999999999E-3</v>
      </c>
      <c r="BE113">
        <f t="shared" si="271"/>
        <v>1E-3</v>
      </c>
      <c r="BF113">
        <v>218</v>
      </c>
      <c r="BG113">
        <v>312</v>
      </c>
      <c r="BH113">
        <f t="shared" si="266"/>
        <v>3.9431576220000002</v>
      </c>
      <c r="BI113">
        <f t="shared" si="267"/>
        <v>5.3209372319999995</v>
      </c>
      <c r="BJ113">
        <f t="shared" si="272"/>
        <v>-1.8992272950000002</v>
      </c>
      <c r="BK113">
        <f>BI113-$BI$109</f>
        <v>3.9224857799999997</v>
      </c>
      <c r="BT113" s="22" t="s">
        <v>37</v>
      </c>
      <c r="BU113" s="23" t="s">
        <v>29</v>
      </c>
      <c r="BV113" s="15"/>
      <c r="BW113" s="15"/>
      <c r="BX113" s="15"/>
      <c r="BY113" s="15"/>
      <c r="BZ113" s="15"/>
      <c r="CA113" s="15"/>
      <c r="CB113" s="15"/>
      <c r="CD113">
        <v>-100</v>
      </c>
      <c r="CE113">
        <f t="shared" si="282"/>
        <v>40</v>
      </c>
      <c r="CF113">
        <f t="shared" si="268"/>
        <v>-5.0000000000000001E-3</v>
      </c>
      <c r="CG113">
        <f t="shared" si="274"/>
        <v>2E-3</v>
      </c>
      <c r="CH113">
        <v>105</v>
      </c>
      <c r="CI113">
        <v>222</v>
      </c>
      <c r="CJ113">
        <f t="shared" si="275"/>
        <v>1.8992272950000002</v>
      </c>
      <c r="CK113">
        <f t="shared" si="269"/>
        <v>3.7860514919999995</v>
      </c>
      <c r="CL113">
        <f>CJ113-$CJ$109</f>
        <v>-6.8914818989999995</v>
      </c>
      <c r="CM113">
        <f>CK113-$CK$109</f>
        <v>-1.79070003</v>
      </c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B113" s="22" t="s">
        <v>37</v>
      </c>
      <c r="DC113" s="23" t="s">
        <v>29</v>
      </c>
    </row>
    <row r="114" spans="1:107" x14ac:dyDescent="0.2">
      <c r="A114">
        <v>110</v>
      </c>
      <c r="B114">
        <f t="shared" si="285"/>
        <v>-30</v>
      </c>
      <c r="C114">
        <f t="shared" si="276"/>
        <v>5.4999999999999997E-3</v>
      </c>
      <c r="D114">
        <f t="shared" si="286"/>
        <v>-1.5000000000000005E-3</v>
      </c>
      <c r="E114">
        <v>230</v>
      </c>
      <c r="F114">
        <v>293</v>
      </c>
      <c r="G114">
        <f t="shared" si="277"/>
        <v>28.833484319000004</v>
      </c>
      <c r="H114">
        <f t="shared" si="278"/>
        <v>35.642559192100002</v>
      </c>
      <c r="I114">
        <f t="shared" si="287"/>
        <v>1.253629753000002</v>
      </c>
      <c r="J114">
        <f>H114-$H$111</f>
        <v>-12.164695969999997</v>
      </c>
      <c r="K114" s="15"/>
      <c r="L114" s="15"/>
      <c r="M114" s="15"/>
      <c r="N114" s="15"/>
      <c r="O114" s="15"/>
      <c r="P114" s="15"/>
      <c r="Q114" s="15">
        <v>6.1000000000000004E-3</v>
      </c>
      <c r="R114" s="15">
        <f t="shared" si="289"/>
        <v>-4.8408829999999998</v>
      </c>
      <c r="S114" s="15"/>
      <c r="T114" s="15"/>
      <c r="U114" s="15"/>
      <c r="V114" s="15"/>
      <c r="W114" s="15"/>
      <c r="X114" s="15"/>
      <c r="Z114">
        <v>-90</v>
      </c>
      <c r="AA114">
        <f t="shared" si="290"/>
        <v>-50</v>
      </c>
      <c r="AB114">
        <f t="shared" si="279"/>
        <v>-4.4999999999999997E-3</v>
      </c>
      <c r="AC114">
        <f t="shared" si="291"/>
        <v>-2.4999999999999996E-3</v>
      </c>
      <c r="AD114">
        <v>200</v>
      </c>
      <c r="AE114">
        <v>252</v>
      </c>
      <c r="AF114">
        <f t="shared" si="280"/>
        <v>25.072595060000001</v>
      </c>
      <c r="AG114">
        <f>AE114*$F$2</f>
        <v>30.655033844400002</v>
      </c>
      <c r="AH114">
        <f t="shared" si="292"/>
        <v>12.285571579399999</v>
      </c>
      <c r="AI114">
        <f>AG114-$AG$111</f>
        <v>-0.72988175819999768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Y114">
        <v>-8.9999999999999993E-3</v>
      </c>
      <c r="AZ114">
        <f t="shared" si="294"/>
        <v>-2.7450099999999997</v>
      </c>
      <c r="BB114">
        <v>80</v>
      </c>
      <c r="BC114">
        <f t="shared" si="270"/>
        <v>25</v>
      </c>
      <c r="BD114">
        <f t="shared" si="265"/>
        <v>4.0000000000000001E-3</v>
      </c>
      <c r="BE114">
        <f t="shared" si="271"/>
        <v>1.2500000000000002E-3</v>
      </c>
      <c r="BF114">
        <v>199</v>
      </c>
      <c r="BG114">
        <v>378</v>
      </c>
      <c r="BH114">
        <f t="shared" si="266"/>
        <v>3.5994879210000001</v>
      </c>
      <c r="BI114">
        <f t="shared" si="267"/>
        <v>6.4465201079999996</v>
      </c>
      <c r="BJ114">
        <f>BH114-$BH$109</f>
        <v>-2.2428969960000003</v>
      </c>
      <c r="BK114">
        <f t="shared" si="273"/>
        <v>5.0480686559999999</v>
      </c>
      <c r="BT114" s="15">
        <v>1.58E-3</v>
      </c>
      <c r="BU114" s="15">
        <f>-1859.4*BT114+0.0307</f>
        <v>-2.9071520000000004</v>
      </c>
      <c r="BV114" s="15"/>
      <c r="BW114" s="15"/>
      <c r="BX114" s="15"/>
      <c r="BY114" s="15"/>
      <c r="BZ114" s="15"/>
      <c r="CA114" s="15"/>
      <c r="CB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B114">
        <v>2.1199999999999999E-3</v>
      </c>
      <c r="DC114">
        <f>-839.07*DB114-0.0938</f>
        <v>-1.8726284</v>
      </c>
    </row>
    <row r="115" spans="1:107" x14ac:dyDescent="0.2">
      <c r="A115">
        <v>100</v>
      </c>
      <c r="B115">
        <f t="shared" si="285"/>
        <v>-40</v>
      </c>
      <c r="C115">
        <f t="shared" si="276"/>
        <v>5.0000000000000001E-3</v>
      </c>
      <c r="D115">
        <f t="shared" si="286"/>
        <v>-2E-3</v>
      </c>
      <c r="E115">
        <v>230</v>
      </c>
      <c r="F115">
        <v>258</v>
      </c>
      <c r="G115">
        <f t="shared" si="277"/>
        <v>28.833484319000004</v>
      </c>
      <c r="H115">
        <f t="shared" si="278"/>
        <v>31.3849156026</v>
      </c>
      <c r="I115">
        <f t="shared" si="287"/>
        <v>1.253629753000002</v>
      </c>
      <c r="J115">
        <f t="shared" si="288"/>
        <v>-16.422339559499999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Z115">
        <v>-110</v>
      </c>
      <c r="AA115">
        <f t="shared" si="290"/>
        <v>-70</v>
      </c>
      <c r="AB115">
        <f t="shared" si="279"/>
        <v>-5.4999999999999997E-3</v>
      </c>
      <c r="AC115">
        <f t="shared" si="291"/>
        <v>-3.4999999999999996E-3</v>
      </c>
      <c r="AD115">
        <v>244</v>
      </c>
      <c r="AE115">
        <v>251</v>
      </c>
      <c r="AF115">
        <f t="shared" si="280"/>
        <v>30.588565973200001</v>
      </c>
      <c r="AG115">
        <f t="shared" si="281"/>
        <v>30.533386884700001</v>
      </c>
      <c r="AH115">
        <f t="shared" si="292"/>
        <v>17.801542492599999</v>
      </c>
      <c r="AI115">
        <f t="shared" si="293"/>
        <v>-0.85152871789999907</v>
      </c>
      <c r="AR115" s="15"/>
      <c r="AS115" s="15"/>
      <c r="AT115" s="15"/>
      <c r="AU115" s="15"/>
      <c r="AV115" s="15"/>
      <c r="AW115" s="15"/>
      <c r="BT115" s="15">
        <v>-2.4199999999999998E-3</v>
      </c>
      <c r="BU115" s="15">
        <f t="shared" ref="BU115:BU116" si="295">-1859.4*BT115+0.0307</f>
        <v>4.5304480000000007</v>
      </c>
      <c r="BV115" s="15"/>
      <c r="BW115" s="15"/>
      <c r="BX115" s="15"/>
      <c r="BY115" s="15"/>
      <c r="BZ115" s="15"/>
      <c r="CA115" s="15"/>
      <c r="CB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B115">
        <v>-1.8799999999999999E-3</v>
      </c>
      <c r="DC115">
        <f t="shared" ref="DC115:DC116" si="296">-839.07*DB115-0.0938</f>
        <v>1.4836516</v>
      </c>
    </row>
    <row r="116" spans="1:107" x14ac:dyDescent="0.2">
      <c r="A116">
        <v>90</v>
      </c>
      <c r="B116">
        <f t="shared" si="285"/>
        <v>-50</v>
      </c>
      <c r="C116">
        <f t="shared" si="276"/>
        <v>4.4999999999999997E-3</v>
      </c>
      <c r="D116">
        <f t="shared" si="286"/>
        <v>-2.5000000000000005E-3</v>
      </c>
      <c r="E116">
        <v>236</v>
      </c>
      <c r="F116">
        <v>222</v>
      </c>
      <c r="G116">
        <f t="shared" si="277"/>
        <v>29.585662170800003</v>
      </c>
      <c r="H116">
        <f t="shared" si="278"/>
        <v>27.005625053399999</v>
      </c>
      <c r="I116">
        <f>G116-$G$111</f>
        <v>2.0058076048000011</v>
      </c>
      <c r="J116">
        <f>H116-$H$111</f>
        <v>-20.8016301087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Z116">
        <v>-120</v>
      </c>
      <c r="AA116">
        <f>Z116-$Z$111</f>
        <v>-80</v>
      </c>
      <c r="AB116">
        <f t="shared" si="279"/>
        <v>-6.0000000000000001E-3</v>
      </c>
      <c r="AC116">
        <f t="shared" si="291"/>
        <v>-4.0000000000000001E-3</v>
      </c>
      <c r="AD116">
        <v>271</v>
      </c>
      <c r="AE116">
        <v>248</v>
      </c>
      <c r="AF116">
        <f t="shared" si="280"/>
        <v>33.973366306300001</v>
      </c>
      <c r="AG116">
        <f t="shared" si="281"/>
        <v>30.1684460056</v>
      </c>
      <c r="AH116">
        <f>AF116-$AF$111</f>
        <v>21.186342825699999</v>
      </c>
      <c r="AI116">
        <f t="shared" si="293"/>
        <v>-1.2164695969999997</v>
      </c>
      <c r="AR116" s="15"/>
      <c r="AS116" s="15"/>
      <c r="AT116" s="15"/>
      <c r="AU116" s="15"/>
      <c r="AV116" s="15"/>
      <c r="AW116" s="15"/>
      <c r="BT116" s="15">
        <v>-4.4200000000000003E-3</v>
      </c>
      <c r="BU116" s="15">
        <f t="shared" si="295"/>
        <v>8.2492479999999997</v>
      </c>
      <c r="BV116" s="15"/>
      <c r="BW116" s="15"/>
      <c r="BX116" s="15"/>
      <c r="BY116" s="15"/>
      <c r="BZ116" s="15"/>
      <c r="CA116" s="15"/>
      <c r="CB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B116">
        <v>4.1200000000000004E-3</v>
      </c>
      <c r="DC116">
        <f t="shared" si="296"/>
        <v>-3.5507684000000004</v>
      </c>
    </row>
    <row r="117" spans="1:107" x14ac:dyDescent="0.2">
      <c r="A117">
        <v>80</v>
      </c>
      <c r="B117">
        <f t="shared" si="285"/>
        <v>-60</v>
      </c>
      <c r="C117">
        <f>A117/(10000*2)</f>
        <v>4.0000000000000001E-3</v>
      </c>
      <c r="D117">
        <f t="shared" si="286"/>
        <v>-3.0000000000000001E-3</v>
      </c>
      <c r="E117">
        <v>238</v>
      </c>
      <c r="F117">
        <v>187</v>
      </c>
      <c r="G117">
        <f>E117*$F$1</f>
        <v>29.836388121400002</v>
      </c>
      <c r="H117">
        <f t="shared" si="278"/>
        <v>22.7479814639</v>
      </c>
      <c r="I117">
        <f t="shared" si="287"/>
        <v>2.2565335554000008</v>
      </c>
      <c r="J117">
        <f>H117-$H$111</f>
        <v>-25.059273698199998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Z117">
        <v>-150</v>
      </c>
      <c r="AA117">
        <f t="shared" si="290"/>
        <v>-110</v>
      </c>
      <c r="AB117">
        <f t="shared" si="279"/>
        <v>-7.4999999999999997E-3</v>
      </c>
      <c r="AC117">
        <f t="shared" si="291"/>
        <v>-5.4999999999999997E-3</v>
      </c>
      <c r="AD117">
        <v>336</v>
      </c>
      <c r="AE117">
        <v>244</v>
      </c>
      <c r="AF117">
        <f t="shared" si="280"/>
        <v>42.121959700800005</v>
      </c>
      <c r="AG117">
        <f>AE117*$F$2</f>
        <v>29.681858166800001</v>
      </c>
      <c r="AH117">
        <f t="shared" si="292"/>
        <v>29.334936220200003</v>
      </c>
      <c r="AI117">
        <f>AG117-$AG$111</f>
        <v>-1.7030574357999981</v>
      </c>
      <c r="AR117" s="15"/>
      <c r="AS117" s="15"/>
      <c r="AT117" s="15"/>
      <c r="AU117" s="15"/>
      <c r="AV117" s="15"/>
      <c r="AW117" s="15"/>
      <c r="BV117" s="15"/>
      <c r="BW117" s="15"/>
      <c r="BX117" s="15"/>
      <c r="BY117" s="15"/>
      <c r="BZ117" s="15"/>
      <c r="CA117" s="15"/>
      <c r="CB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7" x14ac:dyDescent="0.2">
      <c r="A118">
        <v>70</v>
      </c>
      <c r="B118">
        <f t="shared" si="285"/>
        <v>-70</v>
      </c>
      <c r="C118">
        <f t="shared" si="276"/>
        <v>3.5000000000000001E-3</v>
      </c>
      <c r="D118">
        <f t="shared" si="286"/>
        <v>-3.5000000000000001E-3</v>
      </c>
      <c r="E118">
        <v>241</v>
      </c>
      <c r="F118">
        <v>112</v>
      </c>
      <c r="G118">
        <f t="shared" si="277"/>
        <v>30.212477047300002</v>
      </c>
      <c r="H118">
        <f t="shared" si="278"/>
        <v>13.624459486399999</v>
      </c>
      <c r="I118">
        <f>G118-$G$111</f>
        <v>2.6326224813000003</v>
      </c>
      <c r="J118">
        <f t="shared" si="288"/>
        <v>-34.1827956757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AR118" s="15"/>
      <c r="AS118" s="15"/>
      <c r="AT118" s="15"/>
      <c r="AU118" s="15"/>
      <c r="AV118" s="15"/>
      <c r="AW118" s="15"/>
      <c r="BV118" s="15"/>
      <c r="BW118" s="15"/>
      <c r="BX118" s="15"/>
      <c r="BY118" s="15"/>
      <c r="BZ118" s="15"/>
      <c r="CA118" s="15"/>
      <c r="CB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7" x14ac:dyDescent="0.2">
      <c r="A119">
        <v>50</v>
      </c>
      <c r="B119">
        <f t="shared" si="285"/>
        <v>-90</v>
      </c>
      <c r="C119">
        <f t="shared" si="276"/>
        <v>2.5000000000000001E-3</v>
      </c>
      <c r="D119">
        <f t="shared" si="286"/>
        <v>-4.5000000000000005E-3</v>
      </c>
      <c r="E119">
        <v>245</v>
      </c>
      <c r="F119">
        <v>77</v>
      </c>
      <c r="G119">
        <f t="shared" si="277"/>
        <v>30.713928948500001</v>
      </c>
      <c r="H119">
        <f t="shared" si="278"/>
        <v>9.3668158969000004</v>
      </c>
      <c r="I119">
        <f>G119-$G$111</f>
        <v>3.1340743824999997</v>
      </c>
      <c r="J119">
        <f>H119-$H$111</f>
        <v>-38.440439265199998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AR119" s="15"/>
      <c r="AS119" s="15"/>
      <c r="AT119" s="15"/>
      <c r="AU119" s="15"/>
      <c r="AV119" s="15"/>
      <c r="AW119" s="15"/>
      <c r="BV119" s="15"/>
      <c r="BW119" s="15"/>
      <c r="BX119" s="15"/>
      <c r="BY119" s="15"/>
      <c r="BZ119" s="15"/>
      <c r="CA119" s="15"/>
      <c r="CB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7" x14ac:dyDescent="0.2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AR120" s="15"/>
      <c r="AS120" s="15"/>
      <c r="AT120" s="15"/>
      <c r="AU120" s="15"/>
      <c r="AV120" s="15"/>
      <c r="AW120" s="15"/>
      <c r="BV120" s="15"/>
      <c r="BW120" s="15"/>
      <c r="BX120" s="15"/>
      <c r="BY120" s="15"/>
      <c r="BZ120" s="15"/>
      <c r="CA120" s="15"/>
      <c r="CB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7" x14ac:dyDescent="0.2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AR121" s="15"/>
      <c r="AS121" s="15"/>
      <c r="AT121" s="15"/>
      <c r="AU121" s="15"/>
      <c r="AV121" s="15"/>
      <c r="AW121" s="15"/>
      <c r="BV121" s="15"/>
      <c r="BW121" s="15"/>
      <c r="BX121" s="15"/>
      <c r="BY121" s="15"/>
      <c r="BZ121" s="15"/>
      <c r="CA121" s="15"/>
      <c r="CB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7" x14ac:dyDescent="0.2"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AR122" s="15"/>
      <c r="AS122" s="15"/>
      <c r="AT122" s="15"/>
      <c r="AU122" s="15"/>
      <c r="AV122" s="15"/>
      <c r="AW122" s="15"/>
      <c r="BV122" s="15"/>
      <c r="BW122" s="15"/>
      <c r="BX122" s="15"/>
      <c r="BY122" s="15"/>
      <c r="BZ122" s="15"/>
      <c r="CA122" s="15"/>
      <c r="CB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7" x14ac:dyDescent="0.2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AR123" s="15"/>
      <c r="AS123" s="15"/>
      <c r="AT123" s="15"/>
      <c r="AU123" s="15"/>
      <c r="AV123" s="15"/>
      <c r="AW123" s="15"/>
      <c r="BV123" s="15"/>
      <c r="BW123" s="15"/>
      <c r="BX123" s="15"/>
      <c r="BY123" s="15"/>
      <c r="BZ123" s="15"/>
      <c r="CA123" s="15"/>
      <c r="CB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7" x14ac:dyDescent="0.2"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AR124" s="15"/>
      <c r="AS124" s="15"/>
      <c r="AT124" s="15"/>
      <c r="AU124" s="15"/>
      <c r="AV124" s="15"/>
      <c r="AW124" s="15"/>
      <c r="BV124" s="15"/>
      <c r="BW124" s="15"/>
      <c r="BX124" s="15"/>
      <c r="BY124" s="15"/>
      <c r="BZ124" s="15"/>
      <c r="CA124" s="15"/>
      <c r="CB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7" x14ac:dyDescent="0.2"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BV125" s="15"/>
      <c r="BW125" s="15"/>
      <c r="BX125" s="15"/>
      <c r="BY125" s="15"/>
      <c r="BZ125" s="15"/>
      <c r="CA125" s="15"/>
      <c r="CB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7" x14ac:dyDescent="0.2"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BV126" s="15"/>
      <c r="BW126" s="15"/>
      <c r="BX126" s="15"/>
      <c r="BY126" s="15"/>
      <c r="BZ126" s="15"/>
      <c r="CA126" s="15"/>
      <c r="CB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7" x14ac:dyDescent="0.2"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BV127" s="15"/>
      <c r="BW127" s="15"/>
      <c r="BX127" s="15"/>
      <c r="BY127" s="15"/>
      <c r="BZ127" s="15"/>
      <c r="CA127" s="15"/>
      <c r="CB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7" x14ac:dyDescent="0.2">
      <c r="A128" s="28" t="s">
        <v>14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19"/>
      <c r="L128" s="19"/>
      <c r="M128" s="19"/>
      <c r="N128" s="19"/>
      <c r="O128" s="19"/>
      <c r="P128" s="19"/>
      <c r="Q128" s="22" t="s">
        <v>37</v>
      </c>
      <c r="R128" s="23" t="s">
        <v>29</v>
      </c>
      <c r="S128" s="19"/>
      <c r="T128" s="19"/>
      <c r="U128" s="19"/>
      <c r="V128" s="19"/>
      <c r="W128" s="19"/>
      <c r="X128" s="19"/>
      <c r="Z128" s="28" t="s">
        <v>22</v>
      </c>
      <c r="AA128" s="28"/>
      <c r="AB128" s="28"/>
      <c r="AC128" s="28"/>
      <c r="AD128" s="28"/>
      <c r="AE128" s="28"/>
      <c r="AF128" s="28"/>
      <c r="AG128" s="28"/>
      <c r="AH128" s="28"/>
      <c r="AI128" s="28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BV128" s="15"/>
      <c r="BW128" s="15"/>
      <c r="BX128" s="15"/>
      <c r="BY128" s="15"/>
      <c r="BZ128" s="15"/>
      <c r="CA128" s="15"/>
      <c r="CB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x14ac:dyDescent="0.2">
      <c r="A129" s="2" t="s">
        <v>36</v>
      </c>
      <c r="B129" s="3" t="s">
        <v>38</v>
      </c>
      <c r="C129" s="3" t="s">
        <v>34</v>
      </c>
      <c r="D129" s="3" t="s">
        <v>35</v>
      </c>
      <c r="E129" s="3" t="s">
        <v>11</v>
      </c>
      <c r="F129" s="3" t="s">
        <v>12</v>
      </c>
      <c r="G129" s="2" t="s">
        <v>27</v>
      </c>
      <c r="H129" s="2" t="s">
        <v>28</v>
      </c>
      <c r="I129" s="2" t="s">
        <v>29</v>
      </c>
      <c r="J129" s="2" t="s">
        <v>30</v>
      </c>
      <c r="K129" s="17"/>
      <c r="L129" s="17"/>
      <c r="M129" s="17"/>
      <c r="N129" s="17"/>
      <c r="O129" s="17"/>
      <c r="P129" s="17"/>
      <c r="Q129" s="17">
        <v>1.58E-3</v>
      </c>
      <c r="R129" s="17">
        <f>-3249.3*Q129+0.2168</f>
        <v>-4.9170940000000005</v>
      </c>
      <c r="S129" s="17"/>
      <c r="T129" s="17"/>
      <c r="U129" s="17"/>
      <c r="V129" s="17"/>
      <c r="W129" s="17"/>
      <c r="X129" s="17"/>
      <c r="Z129" s="2" t="s">
        <v>36</v>
      </c>
      <c r="AA129" s="3" t="s">
        <v>39</v>
      </c>
      <c r="AB129" s="3" t="s">
        <v>34</v>
      </c>
      <c r="AC129" s="3" t="s">
        <v>35</v>
      </c>
      <c r="AD129" s="3" t="s">
        <v>11</v>
      </c>
      <c r="AE129" s="3" t="s">
        <v>12</v>
      </c>
      <c r="AF129" s="3" t="s">
        <v>27</v>
      </c>
      <c r="AG129" s="3" t="s">
        <v>28</v>
      </c>
      <c r="AH129" s="3" t="s">
        <v>29</v>
      </c>
      <c r="AI129" s="3" t="s">
        <v>30</v>
      </c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Y129" s="22" t="s">
        <v>37</v>
      </c>
      <c r="AZ129" s="23" t="s">
        <v>29</v>
      </c>
      <c r="BV129" s="15"/>
      <c r="BW129" s="15"/>
      <c r="BX129" s="15"/>
      <c r="BY129" s="15"/>
      <c r="BZ129" s="15"/>
      <c r="CA129" s="15"/>
      <c r="CB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x14ac:dyDescent="0.2">
      <c r="A130">
        <v>100</v>
      </c>
      <c r="C130">
        <f t="shared" ref="C130:C135" si="297">A130/(10000*2)</f>
        <v>5.0000000000000001E-3</v>
      </c>
      <c r="E130">
        <v>168</v>
      </c>
      <c r="F130">
        <v>367</v>
      </c>
      <c r="G130">
        <f t="shared" ref="G130:G135" si="298">E130*$F$1</f>
        <v>21.060979850400003</v>
      </c>
      <c r="H130">
        <f t="shared" ref="H130:H135" si="299">F130*$F$2</f>
        <v>44.644434209899998</v>
      </c>
      <c r="K130" s="15"/>
      <c r="L130" s="15"/>
      <c r="M130" s="15"/>
      <c r="N130" s="15"/>
      <c r="O130" s="15"/>
      <c r="P130" s="15"/>
      <c r="Q130" s="15">
        <v>-2.4199999999999998E-3</v>
      </c>
      <c r="R130" s="17">
        <f t="shared" ref="R130:R131" si="300">-3249.3*Q130+0.2168</f>
        <v>8.0801059999999989</v>
      </c>
      <c r="S130" s="15"/>
      <c r="T130" s="15"/>
      <c r="U130" s="15"/>
      <c r="V130" s="15"/>
      <c r="W130" s="15"/>
      <c r="X130" s="15"/>
      <c r="Z130">
        <v>-107</v>
      </c>
      <c r="AB130">
        <f>Z130/(10000*2)</f>
        <v>-5.3499999999999997E-3</v>
      </c>
      <c r="AD130">
        <v>109</v>
      </c>
      <c r="AE130">
        <v>195</v>
      </c>
      <c r="AF130">
        <f>AD130*$F$1</f>
        <v>13.664564307700001</v>
      </c>
      <c r="AG130">
        <f>AE130*$F$2</f>
        <v>23.721157141500001</v>
      </c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Y130">
        <v>2.1199999999999999E-3</v>
      </c>
      <c r="AZ130">
        <f>-3072.5*AY130+0.1842</f>
        <v>-6.3295000000000003</v>
      </c>
      <c r="BV130" s="15"/>
      <c r="BW130" s="15"/>
      <c r="BX130" s="15"/>
      <c r="BY130" s="15"/>
      <c r="BZ130" s="15"/>
      <c r="CA130" s="15"/>
      <c r="CB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x14ac:dyDescent="0.2">
      <c r="A131">
        <v>90</v>
      </c>
      <c r="B131">
        <f>A131-$A$130</f>
        <v>-10</v>
      </c>
      <c r="C131">
        <f t="shared" si="297"/>
        <v>4.4999999999999997E-3</v>
      </c>
      <c r="D131">
        <f>C131-$C$130</f>
        <v>-5.0000000000000044E-4</v>
      </c>
      <c r="E131">
        <v>182</v>
      </c>
      <c r="F131">
        <v>322</v>
      </c>
      <c r="G131">
        <f t="shared" si="298"/>
        <v>22.816061504600004</v>
      </c>
      <c r="H131">
        <f t="shared" si="299"/>
        <v>39.1703210234</v>
      </c>
      <c r="I131">
        <f>G131-$G$130</f>
        <v>1.7550816542000014</v>
      </c>
      <c r="J131">
        <f>H131-$H$130</f>
        <v>-5.4741131864999986</v>
      </c>
      <c r="K131" s="15"/>
      <c r="L131" s="15"/>
      <c r="M131" s="15"/>
      <c r="N131" s="15"/>
      <c r="O131" s="15"/>
      <c r="P131" s="15"/>
      <c r="Q131" s="15">
        <v>-4.4200000000000003E-3</v>
      </c>
      <c r="R131" s="17">
        <f t="shared" si="300"/>
        <v>14.578706</v>
      </c>
      <c r="S131" s="15"/>
      <c r="T131" s="15"/>
      <c r="U131" s="15"/>
      <c r="V131" s="15"/>
      <c r="W131" s="15"/>
      <c r="X131" s="15"/>
      <c r="Z131">
        <v>-112</v>
      </c>
      <c r="AA131">
        <f>Z131-$Z$130</f>
        <v>-5</v>
      </c>
      <c r="AB131">
        <f t="shared" ref="AB131:AB136" si="301">Z131/(10000*2)</f>
        <v>-5.5999999999999999E-3</v>
      </c>
      <c r="AC131">
        <f>AB131-$AB$130</f>
        <v>-2.5000000000000022E-4</v>
      </c>
      <c r="AD131">
        <v>120</v>
      </c>
      <c r="AE131">
        <v>205</v>
      </c>
      <c r="AF131">
        <f t="shared" ref="AF131:AF136" si="302">AD131*$F$1</f>
        <v>15.043557036000001</v>
      </c>
      <c r="AG131">
        <f t="shared" ref="AG131:AG136" si="303">AE131*$F$2</f>
        <v>24.937626738500001</v>
      </c>
      <c r="AH131">
        <f>AF131-$AF$130</f>
        <v>1.3789927283000001</v>
      </c>
      <c r="AI131">
        <f>AG131-$AG$130</f>
        <v>1.2164695969999997</v>
      </c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Y131">
        <v>-1.8799999999999999E-3</v>
      </c>
      <c r="AZ131">
        <f t="shared" ref="AZ131:AZ132" si="304">-3072.5*AY131+0.1842</f>
        <v>5.9604999999999997</v>
      </c>
      <c r="BV131" s="15"/>
      <c r="BW131" s="15"/>
      <c r="BX131" s="15"/>
      <c r="BY131" s="15"/>
      <c r="BZ131" s="15"/>
      <c r="CA131" s="15"/>
      <c r="CB131" s="15"/>
    </row>
    <row r="132" spans="1:104" x14ac:dyDescent="0.2">
      <c r="A132">
        <v>80</v>
      </c>
      <c r="B132">
        <f t="shared" ref="B132:B135" si="305">A132-$A$130</f>
        <v>-20</v>
      </c>
      <c r="C132">
        <f t="shared" si="297"/>
        <v>4.0000000000000001E-3</v>
      </c>
      <c r="D132">
        <f t="shared" ref="D132:D135" si="306">C132-$C$130</f>
        <v>-1E-3</v>
      </c>
      <c r="E132">
        <v>195</v>
      </c>
      <c r="F132">
        <v>280</v>
      </c>
      <c r="G132">
        <f t="shared" si="298"/>
        <v>24.445780183500002</v>
      </c>
      <c r="H132">
        <f t="shared" si="299"/>
        <v>34.061148715999998</v>
      </c>
      <c r="I132">
        <f t="shared" ref="I132:I135" si="307">G132-$G$130</f>
        <v>3.3848003330999994</v>
      </c>
      <c r="J132">
        <f t="shared" ref="J132:J135" si="308">H132-$H$130</f>
        <v>-10.5832854939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Z132">
        <v>-117</v>
      </c>
      <c r="AA132">
        <f>Z132-$Z$130</f>
        <v>-10</v>
      </c>
      <c r="AB132">
        <f t="shared" si="301"/>
        <v>-5.8500000000000002E-3</v>
      </c>
      <c r="AC132">
        <f t="shared" ref="AC132:AC136" si="309">AB132-$AB$130</f>
        <v>-5.0000000000000044E-4</v>
      </c>
      <c r="AD132">
        <v>137</v>
      </c>
      <c r="AE132">
        <v>207</v>
      </c>
      <c r="AF132">
        <f>AD132*$F$1</f>
        <v>17.1747276161</v>
      </c>
      <c r="AG132">
        <f t="shared" si="303"/>
        <v>25.1809206579</v>
      </c>
      <c r="AH132">
        <f t="shared" ref="AH132:AH136" si="310">AF132-$AF$130</f>
        <v>3.5101633083999992</v>
      </c>
      <c r="AI132">
        <f t="shared" ref="AI132:AI136" si="311">AG132-$AG$130</f>
        <v>1.4597635163999989</v>
      </c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Y132">
        <v>4.1200000000000004E-3</v>
      </c>
      <c r="AZ132">
        <f t="shared" si="304"/>
        <v>-12.474500000000001</v>
      </c>
      <c r="BV132" s="15"/>
      <c r="BW132" s="15"/>
      <c r="BX132" s="15"/>
      <c r="BY132" s="15"/>
      <c r="BZ132" s="15"/>
      <c r="CA132" s="15"/>
      <c r="CB132" s="15"/>
    </row>
    <row r="133" spans="1:104" x14ac:dyDescent="0.2">
      <c r="A133">
        <v>70</v>
      </c>
      <c r="B133">
        <f t="shared" si="305"/>
        <v>-30</v>
      </c>
      <c r="C133">
        <f t="shared" si="297"/>
        <v>3.5000000000000001E-3</v>
      </c>
      <c r="D133">
        <f t="shared" si="306"/>
        <v>-1.5E-3</v>
      </c>
      <c r="E133">
        <v>211</v>
      </c>
      <c r="F133">
        <v>238</v>
      </c>
      <c r="G133">
        <f t="shared" si="298"/>
        <v>26.451587788300003</v>
      </c>
      <c r="H133">
        <f t="shared" si="299"/>
        <v>28.9519764086</v>
      </c>
      <c r="I133">
        <f t="shared" si="307"/>
        <v>5.3906079379000005</v>
      </c>
      <c r="J133">
        <f t="shared" si="308"/>
        <v>-15.692457801299998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Z133">
        <v>-122</v>
      </c>
      <c r="AA133">
        <f t="shared" ref="AA133:AA136" si="312">Z133-$Z$130</f>
        <v>-15</v>
      </c>
      <c r="AB133">
        <f t="shared" si="301"/>
        <v>-6.1000000000000004E-3</v>
      </c>
      <c r="AC133">
        <f t="shared" si="309"/>
        <v>-7.5000000000000067E-4</v>
      </c>
      <c r="AD133">
        <v>149</v>
      </c>
      <c r="AE133">
        <v>215</v>
      </c>
      <c r="AF133">
        <f t="shared" si="302"/>
        <v>18.679083319700002</v>
      </c>
      <c r="AG133">
        <f>AE133*$F$2</f>
        <v>26.1540963355</v>
      </c>
      <c r="AH133">
        <f t="shared" si="310"/>
        <v>5.0145190120000009</v>
      </c>
      <c r="AI133">
        <f>AG133-$AG$130</f>
        <v>2.4329391939999994</v>
      </c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BV133" s="15"/>
      <c r="BW133" s="15"/>
      <c r="BX133" s="15"/>
      <c r="BY133" s="15"/>
      <c r="BZ133" s="15"/>
      <c r="CA133" s="15"/>
      <c r="CB133" s="15"/>
    </row>
    <row r="134" spans="1:104" x14ac:dyDescent="0.2">
      <c r="A134">
        <v>60</v>
      </c>
      <c r="B134">
        <f t="shared" si="305"/>
        <v>-40</v>
      </c>
      <c r="C134">
        <f t="shared" si="297"/>
        <v>3.0000000000000001E-3</v>
      </c>
      <c r="D134">
        <f t="shared" si="306"/>
        <v>-2E-3</v>
      </c>
      <c r="E134">
        <v>221</v>
      </c>
      <c r="F134">
        <v>197</v>
      </c>
      <c r="G134">
        <f t="shared" si="298"/>
        <v>27.705217541300001</v>
      </c>
      <c r="H134">
        <f t="shared" si="299"/>
        <v>23.9644510609</v>
      </c>
      <c r="I134">
        <f t="shared" si="307"/>
        <v>6.6442376908999989</v>
      </c>
      <c r="J134">
        <f t="shared" si="308"/>
        <v>-20.679983148999998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Z134">
        <v>-127</v>
      </c>
      <c r="AA134">
        <f t="shared" si="312"/>
        <v>-20</v>
      </c>
      <c r="AB134">
        <f t="shared" si="301"/>
        <v>-6.3499999999999997E-3</v>
      </c>
      <c r="AC134">
        <f t="shared" si="309"/>
        <v>-1E-3</v>
      </c>
      <c r="AD134">
        <v>166</v>
      </c>
      <c r="AE134">
        <v>221</v>
      </c>
      <c r="AF134">
        <f t="shared" si="302"/>
        <v>20.810253899800003</v>
      </c>
      <c r="AG134">
        <f t="shared" si="303"/>
        <v>26.883978093700001</v>
      </c>
      <c r="AH134">
        <f t="shared" si="310"/>
        <v>7.1456895921000019</v>
      </c>
      <c r="AI134">
        <f t="shared" si="311"/>
        <v>3.1628209522000006</v>
      </c>
      <c r="AR134" s="15"/>
      <c r="AS134" s="15"/>
      <c r="AT134" s="15"/>
      <c r="AU134" s="15"/>
      <c r="AV134" s="15"/>
      <c r="AW134" s="15"/>
      <c r="BV134" s="15"/>
      <c r="BW134" s="15"/>
      <c r="BX134" s="15"/>
      <c r="BY134" s="15"/>
      <c r="BZ134" s="15"/>
      <c r="CA134" s="15"/>
      <c r="CB134" s="15"/>
    </row>
    <row r="135" spans="1:104" x14ac:dyDescent="0.2">
      <c r="A135">
        <v>40</v>
      </c>
      <c r="B135">
        <f t="shared" si="305"/>
        <v>-60</v>
      </c>
      <c r="C135">
        <f t="shared" si="297"/>
        <v>2E-3</v>
      </c>
      <c r="D135">
        <f t="shared" si="306"/>
        <v>-3.0000000000000001E-3</v>
      </c>
      <c r="E135">
        <v>247</v>
      </c>
      <c r="F135">
        <v>111</v>
      </c>
      <c r="G135">
        <f t="shared" si="298"/>
        <v>30.964654899100005</v>
      </c>
      <c r="H135">
        <f t="shared" si="299"/>
        <v>13.5028125267</v>
      </c>
      <c r="I135">
        <f t="shared" si="307"/>
        <v>9.903675048700002</v>
      </c>
      <c r="J135">
        <f t="shared" si="308"/>
        <v>-31.1416216832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Z135">
        <v>-132</v>
      </c>
      <c r="AA135">
        <f>Z135-$Z$130</f>
        <v>-25</v>
      </c>
      <c r="AB135">
        <f t="shared" si="301"/>
        <v>-6.6E-3</v>
      </c>
      <c r="AC135">
        <f t="shared" si="309"/>
        <v>-1.2500000000000002E-3</v>
      </c>
      <c r="AD135">
        <v>179</v>
      </c>
      <c r="AE135">
        <v>229</v>
      </c>
      <c r="AF135">
        <f>AD135*$F$1</f>
        <v>22.439972578700001</v>
      </c>
      <c r="AG135">
        <f t="shared" si="303"/>
        <v>27.857153771300002</v>
      </c>
      <c r="AH135">
        <f t="shared" si="310"/>
        <v>8.7754082709999999</v>
      </c>
      <c r="AI135">
        <f>AG135-$AG$130</f>
        <v>4.135996629800001</v>
      </c>
      <c r="AR135" s="15"/>
      <c r="AS135" s="15"/>
      <c r="AT135" s="15"/>
      <c r="AU135" s="15"/>
      <c r="AV135" s="15"/>
      <c r="AW135" s="15"/>
      <c r="BV135" s="15"/>
      <c r="BW135" s="15"/>
      <c r="BX135" s="15"/>
      <c r="BY135" s="15"/>
      <c r="BZ135" s="15"/>
      <c r="CA135" s="15"/>
      <c r="CB135" s="15"/>
    </row>
    <row r="136" spans="1:104" x14ac:dyDescent="0.2"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Z136">
        <v>-142</v>
      </c>
      <c r="AA136">
        <f t="shared" si="312"/>
        <v>-35</v>
      </c>
      <c r="AB136">
        <f t="shared" si="301"/>
        <v>-7.1000000000000004E-3</v>
      </c>
      <c r="AC136">
        <f t="shared" si="309"/>
        <v>-1.7500000000000007E-3</v>
      </c>
      <c r="AD136">
        <v>209</v>
      </c>
      <c r="AE136">
        <v>241</v>
      </c>
      <c r="AF136">
        <f t="shared" si="302"/>
        <v>26.200861837700003</v>
      </c>
      <c r="AG136">
        <f t="shared" si="303"/>
        <v>29.316917287700001</v>
      </c>
      <c r="AH136">
        <f t="shared" si="310"/>
        <v>12.536297530000002</v>
      </c>
      <c r="AI136">
        <f t="shared" si="311"/>
        <v>5.5957601462</v>
      </c>
      <c r="AR136" s="15"/>
      <c r="AS136" s="15"/>
      <c r="AT136" s="15"/>
      <c r="AU136" s="15"/>
      <c r="AV136" s="15"/>
      <c r="AW136" s="15"/>
      <c r="BV136" s="15"/>
      <c r="BW136" s="15"/>
      <c r="BX136" s="15"/>
      <c r="BY136" s="15"/>
      <c r="BZ136" s="15"/>
      <c r="CA136" s="15"/>
      <c r="CB136" s="15"/>
    </row>
    <row r="137" spans="1:104" x14ac:dyDescent="0.2"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AR137" s="15"/>
      <c r="AS137" s="15"/>
      <c r="AT137" s="15"/>
      <c r="AU137" s="15"/>
      <c r="AV137" s="15"/>
      <c r="AW137" s="15"/>
      <c r="BV137" s="15"/>
      <c r="BW137" s="15"/>
      <c r="BX137" s="15"/>
      <c r="BY137" s="15"/>
      <c r="BZ137" s="15"/>
      <c r="CA137" s="15"/>
      <c r="CB137" s="15"/>
    </row>
    <row r="138" spans="1:104" x14ac:dyDescent="0.2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AR138" s="15"/>
      <c r="AS138" s="15"/>
      <c r="AT138" s="15"/>
      <c r="AU138" s="15"/>
      <c r="AV138" s="15"/>
      <c r="AW138" s="15"/>
      <c r="BV138" s="15"/>
      <c r="BW138" s="15"/>
      <c r="BX138" s="15"/>
      <c r="BY138" s="15"/>
      <c r="BZ138" s="15"/>
      <c r="CA138" s="15"/>
      <c r="CB138" s="15"/>
    </row>
    <row r="139" spans="1:104" x14ac:dyDescent="0.2"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AR139" s="15"/>
      <c r="AS139" s="15"/>
      <c r="AT139" s="15"/>
      <c r="AU139" s="15"/>
      <c r="AV139" s="15"/>
      <c r="AW139" s="15"/>
      <c r="BV139" s="15"/>
      <c r="BW139" s="15"/>
      <c r="BX139" s="15"/>
      <c r="BY139" s="15"/>
      <c r="BZ139" s="15"/>
      <c r="CA139" s="15"/>
      <c r="CB139" s="15"/>
    </row>
    <row r="140" spans="1:104" x14ac:dyDescent="0.2"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AR140" s="15"/>
      <c r="AS140" s="15"/>
      <c r="AT140" s="15"/>
      <c r="AU140" s="15"/>
      <c r="AV140" s="15"/>
      <c r="AW140" s="15"/>
    </row>
    <row r="141" spans="1:104" x14ac:dyDescent="0.2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AR141" s="15"/>
      <c r="AS141" s="15"/>
      <c r="AT141" s="15"/>
      <c r="AU141" s="15"/>
      <c r="AV141" s="15"/>
      <c r="AW141" s="15"/>
    </row>
    <row r="142" spans="1:104" x14ac:dyDescent="0.2"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AR142" s="15"/>
      <c r="AS142" s="15"/>
      <c r="AT142" s="15"/>
      <c r="AU142" s="15"/>
      <c r="AV142" s="15"/>
      <c r="AW142" s="15"/>
    </row>
    <row r="143" spans="1:104" x14ac:dyDescent="0.2"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AR143" s="15"/>
      <c r="AS143" s="15"/>
      <c r="AT143" s="15"/>
      <c r="AU143" s="15"/>
      <c r="AV143" s="15"/>
      <c r="AW143" s="15"/>
    </row>
    <row r="144" spans="1:104" x14ac:dyDescent="0.2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AR144" s="15"/>
      <c r="AS144" s="15"/>
      <c r="AT144" s="15"/>
      <c r="AU144" s="15"/>
      <c r="AV144" s="15"/>
      <c r="AW144" s="15"/>
    </row>
    <row r="145" spans="11:49" x14ac:dyDescent="0.2"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AR145" s="15"/>
      <c r="AS145" s="15"/>
      <c r="AT145" s="15"/>
      <c r="AU145" s="15"/>
      <c r="AV145" s="15"/>
      <c r="AW145" s="15"/>
    </row>
    <row r="146" spans="11:49" x14ac:dyDescent="0.2"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AR146" s="15"/>
      <c r="AS146" s="15"/>
      <c r="AT146" s="15"/>
      <c r="AU146" s="15"/>
      <c r="AV146" s="15"/>
      <c r="AW146" s="15"/>
    </row>
    <row r="147" spans="11:49" x14ac:dyDescent="0.2">
      <c r="AR147" s="15"/>
      <c r="AS147" s="15"/>
      <c r="AT147" s="15"/>
      <c r="AU147" s="15"/>
      <c r="AV147" s="15"/>
      <c r="AW147" s="15"/>
    </row>
    <row r="148" spans="11:49" x14ac:dyDescent="0.2">
      <c r="AR148" s="15"/>
      <c r="AS148" s="15"/>
      <c r="AT148" s="15"/>
      <c r="AU148" s="15"/>
      <c r="AV148" s="15"/>
      <c r="AW148" s="15"/>
    </row>
    <row r="149" spans="11:49" x14ac:dyDescent="0.2">
      <c r="AR149" s="15"/>
      <c r="AS149" s="15"/>
      <c r="AT149" s="15"/>
      <c r="AU149" s="15"/>
      <c r="AV149" s="15"/>
      <c r="AW149" s="15"/>
    </row>
    <row r="150" spans="11:49" x14ac:dyDescent="0.2">
      <c r="AR150" s="15"/>
      <c r="AS150" s="15"/>
      <c r="AT150" s="15"/>
      <c r="AU150" s="15"/>
      <c r="AV150" s="15"/>
      <c r="AW150" s="15"/>
    </row>
    <row r="151" spans="11:49" x14ac:dyDescent="0.2">
      <c r="AR151" s="15"/>
      <c r="AS151" s="15"/>
      <c r="AT151" s="15"/>
      <c r="AU151" s="15"/>
      <c r="AV151" s="15"/>
      <c r="AW151" s="15"/>
    </row>
    <row r="152" spans="11:49" x14ac:dyDescent="0.2">
      <c r="AR152" s="15"/>
      <c r="AS152" s="15"/>
      <c r="AT152" s="15"/>
      <c r="AU152" s="15"/>
      <c r="AV152" s="15"/>
      <c r="AW152" s="15"/>
    </row>
    <row r="153" spans="11:49" x14ac:dyDescent="0.2">
      <c r="AR153" s="15"/>
      <c r="AS153" s="15"/>
      <c r="AT153" s="15"/>
      <c r="AU153" s="15"/>
      <c r="AV153" s="15"/>
      <c r="AW153" s="15"/>
    </row>
    <row r="154" spans="11:49" x14ac:dyDescent="0.2">
      <c r="AR154" s="15"/>
      <c r="AS154" s="15"/>
      <c r="AT154" s="15"/>
      <c r="AU154" s="15"/>
      <c r="AV154" s="15"/>
      <c r="AW154" s="15"/>
    </row>
    <row r="155" spans="11:49" x14ac:dyDescent="0.2">
      <c r="AR155" s="15"/>
      <c r="AS155" s="15"/>
      <c r="AT155" s="15"/>
      <c r="AU155" s="15"/>
      <c r="AV155" s="15"/>
      <c r="AW155" s="15"/>
    </row>
    <row r="156" spans="11:49" x14ac:dyDescent="0.2">
      <c r="AR156" s="15"/>
      <c r="AS156" s="15"/>
      <c r="AT156" s="15"/>
      <c r="AU156" s="15"/>
      <c r="AV156" s="15"/>
      <c r="AW156" s="15"/>
    </row>
    <row r="157" spans="11:49" x14ac:dyDescent="0.2">
      <c r="AR157" s="15"/>
      <c r="AS157" s="15"/>
      <c r="AT157" s="15"/>
      <c r="AU157" s="15"/>
      <c r="AV157" s="15"/>
      <c r="AW157" s="15"/>
    </row>
    <row r="158" spans="11:49" x14ac:dyDescent="0.2">
      <c r="AR158" s="15"/>
      <c r="AS158" s="15"/>
      <c r="AT158" s="15"/>
      <c r="AU158" s="15"/>
      <c r="AV158" s="15"/>
      <c r="AW158" s="15"/>
    </row>
    <row r="159" spans="11:49" x14ac:dyDescent="0.2">
      <c r="AR159" s="15"/>
      <c r="AS159" s="15"/>
      <c r="AT159" s="15"/>
      <c r="AU159" s="15"/>
      <c r="AV159" s="15"/>
      <c r="AW159" s="15"/>
    </row>
    <row r="160" spans="11:49" x14ac:dyDescent="0.2">
      <c r="AR160" s="15"/>
      <c r="AS160" s="15"/>
      <c r="AT160" s="15"/>
      <c r="AU160" s="15"/>
      <c r="AV160" s="15"/>
      <c r="AW160" s="15"/>
    </row>
    <row r="161" spans="44:49" x14ac:dyDescent="0.2">
      <c r="AR161" s="15"/>
      <c r="AS161" s="15"/>
      <c r="AT161" s="15"/>
      <c r="AU161" s="15"/>
      <c r="AV161" s="15"/>
      <c r="AW161" s="15"/>
    </row>
    <row r="162" spans="44:49" x14ac:dyDescent="0.2">
      <c r="AR162" s="15"/>
      <c r="AS162" s="15"/>
      <c r="AT162" s="15"/>
      <c r="AU162" s="15"/>
      <c r="AV162" s="15"/>
      <c r="AW162" s="15"/>
    </row>
    <row r="163" spans="44:49" x14ac:dyDescent="0.2">
      <c r="AR163" s="15"/>
      <c r="AS163" s="15"/>
      <c r="AT163" s="15"/>
      <c r="AU163" s="15"/>
      <c r="AV163" s="15"/>
      <c r="AW163" s="15"/>
    </row>
    <row r="164" spans="44:49" x14ac:dyDescent="0.2">
      <c r="AR164" s="15"/>
      <c r="AS164" s="15"/>
      <c r="AT164" s="15"/>
      <c r="AU164" s="15"/>
      <c r="AV164" s="15"/>
      <c r="AW164" s="15"/>
    </row>
    <row r="165" spans="44:49" x14ac:dyDescent="0.2">
      <c r="AR165" s="15"/>
      <c r="AS165" s="15"/>
      <c r="AT165" s="15"/>
      <c r="AU165" s="15"/>
      <c r="AV165" s="15"/>
      <c r="AW165" s="15"/>
    </row>
    <row r="166" spans="44:49" x14ac:dyDescent="0.2">
      <c r="AR166" s="15"/>
      <c r="AS166" s="15"/>
      <c r="AT166" s="15"/>
      <c r="AU166" s="15"/>
      <c r="AV166" s="15"/>
      <c r="AW166" s="15"/>
    </row>
    <row r="167" spans="44:49" x14ac:dyDescent="0.2">
      <c r="AR167" s="15"/>
      <c r="AS167" s="15"/>
      <c r="AT167" s="15"/>
      <c r="AU167" s="15"/>
      <c r="AV167" s="15"/>
      <c r="AW167" s="15"/>
    </row>
    <row r="168" spans="44:49" x14ac:dyDescent="0.2">
      <c r="AR168" s="15"/>
      <c r="AS168" s="15"/>
      <c r="AT168" s="15"/>
      <c r="AU168" s="15"/>
      <c r="AV168" s="15"/>
      <c r="AW168" s="15"/>
    </row>
    <row r="169" spans="44:49" x14ac:dyDescent="0.2">
      <c r="AR169" s="15"/>
      <c r="AS169" s="15"/>
      <c r="AT169" s="15"/>
      <c r="AU169" s="15"/>
      <c r="AV169" s="15"/>
      <c r="AW169" s="15"/>
    </row>
    <row r="170" spans="44:49" x14ac:dyDescent="0.2">
      <c r="AR170" s="15"/>
      <c r="AS170" s="15"/>
      <c r="AT170" s="15"/>
      <c r="AU170" s="15"/>
      <c r="AV170" s="15"/>
      <c r="AW170" s="15"/>
    </row>
    <row r="171" spans="44:49" x14ac:dyDescent="0.2">
      <c r="AR171" s="15"/>
      <c r="AS171" s="15"/>
      <c r="AT171" s="15"/>
      <c r="AU171" s="15"/>
      <c r="AV171" s="15"/>
      <c r="AW171" s="15"/>
    </row>
    <row r="172" spans="44:49" x14ac:dyDescent="0.2">
      <c r="AR172" s="15"/>
      <c r="AS172" s="15"/>
      <c r="AT172" s="15"/>
      <c r="AU172" s="15"/>
      <c r="AV172" s="15"/>
      <c r="AW172" s="15"/>
    </row>
    <row r="173" spans="44:49" x14ac:dyDescent="0.2">
      <c r="AR173" s="15"/>
      <c r="AS173" s="15"/>
      <c r="AT173" s="15"/>
      <c r="AU173" s="15"/>
      <c r="AV173" s="15"/>
      <c r="AW173" s="15"/>
    </row>
    <row r="174" spans="44:49" x14ac:dyDescent="0.2">
      <c r="AR174" s="15"/>
      <c r="AS174" s="15"/>
      <c r="AT174" s="15"/>
      <c r="AU174" s="15"/>
      <c r="AV174" s="15"/>
      <c r="AW174" s="15"/>
    </row>
    <row r="175" spans="44:49" x14ac:dyDescent="0.2">
      <c r="AR175" s="15"/>
      <c r="AS175" s="15"/>
      <c r="AT175" s="15"/>
      <c r="AU175" s="15"/>
      <c r="AV175" s="15"/>
      <c r="AW175" s="15"/>
    </row>
    <row r="176" spans="44:49" x14ac:dyDescent="0.2">
      <c r="AR176" s="15"/>
      <c r="AS176" s="15"/>
      <c r="AT176" s="15"/>
      <c r="AU176" s="15"/>
      <c r="AV176" s="15"/>
      <c r="AW176" s="15"/>
    </row>
    <row r="177" spans="44:49" x14ac:dyDescent="0.2">
      <c r="AR177" s="15"/>
      <c r="AS177" s="15"/>
      <c r="AT177" s="15"/>
      <c r="AU177" s="15"/>
      <c r="AV177" s="15"/>
      <c r="AW177" s="15"/>
    </row>
    <row r="178" spans="44:49" x14ac:dyDescent="0.2">
      <c r="AR178" s="15"/>
      <c r="AS178" s="15"/>
      <c r="AT178" s="15"/>
      <c r="AU178" s="15"/>
      <c r="AV178" s="15"/>
      <c r="AW178" s="15"/>
    </row>
    <row r="179" spans="44:49" x14ac:dyDescent="0.2">
      <c r="AR179" s="15"/>
      <c r="AS179" s="15"/>
      <c r="AT179" s="15"/>
      <c r="AU179" s="15"/>
      <c r="AV179" s="15"/>
      <c r="AW179" s="15"/>
    </row>
    <row r="180" spans="44:49" x14ac:dyDescent="0.2">
      <c r="AR180" s="15"/>
      <c r="AS180" s="15"/>
      <c r="AT180" s="15"/>
      <c r="AU180" s="15"/>
      <c r="AV180" s="15"/>
      <c r="AW180" s="15"/>
    </row>
    <row r="181" spans="44:49" x14ac:dyDescent="0.2">
      <c r="AR181" s="15"/>
      <c r="AS181" s="15"/>
      <c r="AT181" s="15"/>
      <c r="AU181" s="15"/>
      <c r="AV181" s="15"/>
      <c r="AW181" s="15"/>
    </row>
    <row r="182" spans="44:49" x14ac:dyDescent="0.2">
      <c r="AR182" s="15"/>
      <c r="AS182" s="15"/>
      <c r="AT182" s="15"/>
      <c r="AU182" s="15"/>
      <c r="AV182" s="15"/>
      <c r="AW182" s="15"/>
    </row>
    <row r="183" spans="44:49" x14ac:dyDescent="0.2">
      <c r="AR183" s="15"/>
      <c r="AS183" s="15"/>
      <c r="AT183" s="15"/>
      <c r="AU183" s="15"/>
      <c r="AV183" s="15"/>
      <c r="AW183" s="15"/>
    </row>
    <row r="184" spans="44:49" x14ac:dyDescent="0.2">
      <c r="AR184" s="15"/>
      <c r="AS184" s="15"/>
      <c r="AT184" s="15"/>
      <c r="AU184" s="15"/>
      <c r="AV184" s="15"/>
      <c r="AW184" s="15"/>
    </row>
    <row r="185" spans="44:49" x14ac:dyDescent="0.2">
      <c r="AR185" s="15"/>
      <c r="AS185" s="15"/>
      <c r="AT185" s="15"/>
      <c r="AU185" s="15"/>
      <c r="AV185" s="15"/>
      <c r="AW185" s="15"/>
    </row>
    <row r="186" spans="44:49" x14ac:dyDescent="0.2">
      <c r="AR186" s="15"/>
      <c r="AS186" s="15"/>
      <c r="AT186" s="15"/>
      <c r="AU186" s="15"/>
      <c r="AV186" s="15"/>
      <c r="AW186" s="15"/>
    </row>
    <row r="187" spans="44:49" x14ac:dyDescent="0.2">
      <c r="AR187" s="15"/>
      <c r="AS187" s="15"/>
      <c r="AT187" s="15"/>
      <c r="AU187" s="15"/>
      <c r="AV187" s="15"/>
      <c r="AW187" s="15"/>
    </row>
    <row r="188" spans="44:49" x14ac:dyDescent="0.2">
      <c r="AR188" s="15"/>
      <c r="AS188" s="15"/>
      <c r="AT188" s="15"/>
      <c r="AU188" s="15"/>
      <c r="AV188" s="15"/>
      <c r="AW188" s="15"/>
    </row>
    <row r="189" spans="44:49" x14ac:dyDescent="0.2">
      <c r="AR189" s="15"/>
      <c r="AS189" s="15"/>
      <c r="AT189" s="15"/>
      <c r="AU189" s="15"/>
      <c r="AV189" s="15"/>
      <c r="AW189" s="15"/>
    </row>
    <row r="190" spans="44:49" x14ac:dyDescent="0.2">
      <c r="AR190" s="15"/>
      <c r="AS190" s="15"/>
      <c r="AT190" s="15"/>
      <c r="AU190" s="15"/>
      <c r="AV190" s="15"/>
      <c r="AW190" s="15"/>
    </row>
    <row r="191" spans="44:49" x14ac:dyDescent="0.2">
      <c r="AR191" s="15"/>
      <c r="AS191" s="15"/>
      <c r="AT191" s="15"/>
      <c r="AU191" s="15"/>
      <c r="AV191" s="15"/>
      <c r="AW191" s="15"/>
    </row>
    <row r="192" spans="44:49" x14ac:dyDescent="0.2">
      <c r="AR192" s="15"/>
      <c r="AS192" s="15"/>
      <c r="AT192" s="15"/>
      <c r="AU192" s="15"/>
      <c r="AV192" s="15"/>
      <c r="AW192" s="15"/>
    </row>
    <row r="193" spans="44:49" x14ac:dyDescent="0.2">
      <c r="AR193" s="15"/>
      <c r="AS193" s="15"/>
      <c r="AT193" s="15"/>
      <c r="AU193" s="15"/>
      <c r="AV193" s="15"/>
      <c r="AW193" s="15"/>
    </row>
    <row r="194" spans="44:49" x14ac:dyDescent="0.2">
      <c r="AR194" s="15"/>
      <c r="AS194" s="15"/>
      <c r="AT194" s="15"/>
      <c r="AU194" s="15"/>
      <c r="AV194" s="15"/>
      <c r="AW194" s="15"/>
    </row>
    <row r="195" spans="44:49" x14ac:dyDescent="0.2">
      <c r="AR195" s="15"/>
      <c r="AS195" s="15"/>
      <c r="AT195" s="15"/>
      <c r="AU195" s="15"/>
      <c r="AV195" s="15"/>
      <c r="AW195" s="15"/>
    </row>
    <row r="196" spans="44:49" x14ac:dyDescent="0.2">
      <c r="AR196" s="15"/>
      <c r="AS196" s="15"/>
      <c r="AT196" s="15"/>
      <c r="AU196" s="15"/>
      <c r="AV196" s="15"/>
      <c r="AW196" s="15"/>
    </row>
    <row r="197" spans="44:49" x14ac:dyDescent="0.2">
      <c r="AR197" s="15"/>
      <c r="AS197" s="15"/>
      <c r="AT197" s="15"/>
      <c r="AU197" s="15"/>
      <c r="AV197" s="15"/>
      <c r="AW197" s="15"/>
    </row>
    <row r="198" spans="44:49" x14ac:dyDescent="0.2">
      <c r="AR198" s="15"/>
      <c r="AS198" s="15"/>
      <c r="AT198" s="15"/>
      <c r="AU198" s="15"/>
      <c r="AV198" s="15"/>
      <c r="AW198" s="15"/>
    </row>
    <row r="199" spans="44:49" x14ac:dyDescent="0.2">
      <c r="AR199" s="15"/>
      <c r="AS199" s="15"/>
      <c r="AT199" s="15"/>
      <c r="AU199" s="15"/>
      <c r="AV199" s="15"/>
      <c r="AW199" s="15"/>
    </row>
    <row r="200" spans="44:49" x14ac:dyDescent="0.2">
      <c r="AR200" s="15"/>
      <c r="AS200" s="15"/>
      <c r="AT200" s="15"/>
      <c r="AU200" s="15"/>
      <c r="AV200" s="15"/>
      <c r="AW200" s="15"/>
    </row>
    <row r="201" spans="44:49" x14ac:dyDescent="0.2">
      <c r="AR201" s="15"/>
      <c r="AS201" s="15"/>
      <c r="AT201" s="15"/>
      <c r="AU201" s="15"/>
      <c r="AV201" s="15"/>
      <c r="AW201" s="15"/>
    </row>
    <row r="202" spans="44:49" x14ac:dyDescent="0.2">
      <c r="AR202" s="15"/>
      <c r="AS202" s="15"/>
      <c r="AT202" s="15"/>
      <c r="AU202" s="15"/>
      <c r="AV202" s="15"/>
      <c r="AW202" s="15"/>
    </row>
    <row r="203" spans="44:49" x14ac:dyDescent="0.2">
      <c r="AR203" s="15"/>
      <c r="AS203" s="15"/>
      <c r="AT203" s="15"/>
      <c r="AU203" s="15"/>
      <c r="AV203" s="15"/>
      <c r="AW203" s="15"/>
    </row>
    <row r="204" spans="44:49" x14ac:dyDescent="0.2">
      <c r="AR204" s="15"/>
      <c r="AS204" s="15"/>
      <c r="AT204" s="15"/>
      <c r="AU204" s="15"/>
      <c r="AV204" s="15"/>
      <c r="AW204" s="15"/>
    </row>
    <row r="205" spans="44:49" x14ac:dyDescent="0.2">
      <c r="AR205" s="15"/>
      <c r="AS205" s="15"/>
      <c r="AT205" s="15"/>
      <c r="AU205" s="15"/>
      <c r="AV205" s="15"/>
      <c r="AW205" s="15"/>
    </row>
    <row r="206" spans="44:49" x14ac:dyDescent="0.2">
      <c r="AR206" s="15"/>
      <c r="AS206" s="15"/>
      <c r="AT206" s="15"/>
      <c r="AU206" s="15"/>
      <c r="AV206" s="15"/>
      <c r="AW206" s="15"/>
    </row>
    <row r="207" spans="44:49" x14ac:dyDescent="0.2">
      <c r="AR207" s="15"/>
      <c r="AS207" s="15"/>
      <c r="AT207" s="15"/>
      <c r="AU207" s="15"/>
      <c r="AV207" s="15"/>
      <c r="AW207" s="15"/>
    </row>
    <row r="208" spans="44:49" x14ac:dyDescent="0.2">
      <c r="AR208" s="15"/>
      <c r="AS208" s="15"/>
      <c r="AT208" s="15"/>
      <c r="AU208" s="15"/>
      <c r="AV208" s="15"/>
      <c r="AW208" s="15"/>
    </row>
    <row r="209" spans="44:49" x14ac:dyDescent="0.2">
      <c r="AR209" s="15"/>
      <c r="AS209" s="15"/>
      <c r="AT209" s="15"/>
      <c r="AU209" s="15"/>
      <c r="AV209" s="15"/>
      <c r="AW209" s="15"/>
    </row>
  </sheetData>
  <mergeCells count="45">
    <mergeCell ref="BB107:BK107"/>
    <mergeCell ref="CD107:CM107"/>
    <mergeCell ref="A109:J109"/>
    <mergeCell ref="Z109:AI109"/>
    <mergeCell ref="A128:J128"/>
    <mergeCell ref="Z128:AI128"/>
    <mergeCell ref="A78:J78"/>
    <mergeCell ref="Z78:AI78"/>
    <mergeCell ref="BB93:BK93"/>
    <mergeCell ref="CD93:CM93"/>
    <mergeCell ref="A96:J96"/>
    <mergeCell ref="Z96:AI96"/>
    <mergeCell ref="A63:J63"/>
    <mergeCell ref="Z63:AI63"/>
    <mergeCell ref="DE76:DN76"/>
    <mergeCell ref="EG76:EP76"/>
    <mergeCell ref="BB77:BK77"/>
    <mergeCell ref="CD77:CM77"/>
    <mergeCell ref="A48:J48"/>
    <mergeCell ref="Z48:AI48"/>
    <mergeCell ref="DE52:DN52"/>
    <mergeCell ref="BB56:BK56"/>
    <mergeCell ref="EG57:EP57"/>
    <mergeCell ref="CD61:CM61"/>
    <mergeCell ref="A34:J34"/>
    <mergeCell ref="Z34:AI34"/>
    <mergeCell ref="DE38:DN38"/>
    <mergeCell ref="EG38:EP38"/>
    <mergeCell ref="BB45:BK45"/>
    <mergeCell ref="CD45:CM45"/>
    <mergeCell ref="A20:J20"/>
    <mergeCell ref="Z20:AI20"/>
    <mergeCell ref="DE24:DN24"/>
    <mergeCell ref="EG24:EP24"/>
    <mergeCell ref="BB26:BK26"/>
    <mergeCell ref="CD26:CM26"/>
    <mergeCell ref="F4:AG4"/>
    <mergeCell ref="BF4:CL4"/>
    <mergeCell ref="DI4:EO4"/>
    <mergeCell ref="A6:J6"/>
    <mergeCell ref="Z6:AI6"/>
    <mergeCell ref="BB6:BK6"/>
    <mergeCell ref="CD6:CM6"/>
    <mergeCell ref="DE6:DN6"/>
    <mergeCell ref="EG6:EP6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52"/>
  <sheetViews>
    <sheetView tabSelected="1" topLeftCell="A7" workbookViewId="0">
      <selection activeCell="E58" sqref="E58"/>
    </sheetView>
  </sheetViews>
  <sheetFormatPr baseColWidth="10" defaultRowHeight="16" x14ac:dyDescent="0.2"/>
  <cols>
    <col min="3" max="5" width="11.1640625" style="37" bestFit="1" customWidth="1"/>
    <col min="6" max="6" width="12.6640625" style="37" bestFit="1" customWidth="1"/>
    <col min="7" max="7" width="12.1640625" style="37" bestFit="1" customWidth="1"/>
    <col min="8" max="8" width="11.1640625" style="37" bestFit="1" customWidth="1"/>
    <col min="9" max="9" width="14.33203125" bestFit="1" customWidth="1"/>
  </cols>
  <sheetData>
    <row r="11" spans="2:20" x14ac:dyDescent="0.2">
      <c r="F11" s="44" t="s">
        <v>44</v>
      </c>
      <c r="G11" s="44" t="s">
        <v>45</v>
      </c>
    </row>
    <row r="12" spans="2:20" x14ac:dyDescent="0.2">
      <c r="D12" s="37" t="s">
        <v>32</v>
      </c>
      <c r="E12" s="37" t="s">
        <v>33</v>
      </c>
      <c r="F12" s="37">
        <f>SQRT(811^2-511^2)*10^3/(2.998*10^8)</f>
        <v>2.100606603580225E-3</v>
      </c>
      <c r="G12" s="37">
        <f>F12*10^6</f>
        <v>2100.6066035802251</v>
      </c>
    </row>
    <row r="15" spans="2:20" x14ac:dyDescent="0.2">
      <c r="B15" s="4"/>
      <c r="C15" s="38"/>
      <c r="D15" s="38"/>
      <c r="E15" s="38"/>
      <c r="F15" s="38"/>
      <c r="G15" s="38"/>
      <c r="H15" s="38"/>
      <c r="I15" s="31"/>
    </row>
    <row r="16" spans="2:20" x14ac:dyDescent="0.2">
      <c r="B16" s="35" t="s">
        <v>40</v>
      </c>
      <c r="C16" s="39" t="s">
        <v>41</v>
      </c>
      <c r="D16" s="40"/>
      <c r="E16" s="40"/>
      <c r="F16" s="40"/>
      <c r="G16" s="40"/>
      <c r="H16" s="41"/>
      <c r="I16" s="39" t="s">
        <v>62</v>
      </c>
      <c r="J16" s="40"/>
      <c r="K16" s="40"/>
      <c r="L16" s="40"/>
      <c r="M16" s="40"/>
      <c r="N16" s="41"/>
      <c r="O16" s="39" t="s">
        <v>60</v>
      </c>
      <c r="P16" s="40"/>
      <c r="Q16" s="40"/>
      <c r="R16" s="40"/>
      <c r="S16" s="40"/>
      <c r="T16" s="41"/>
    </row>
    <row r="17" spans="2:20" x14ac:dyDescent="0.2">
      <c r="B17" s="36"/>
      <c r="C17" s="39" t="s">
        <v>42</v>
      </c>
      <c r="D17" s="41"/>
      <c r="E17" s="39" t="s">
        <v>15</v>
      </c>
      <c r="F17" s="41"/>
      <c r="G17" s="39" t="s">
        <v>4</v>
      </c>
      <c r="H17" s="41"/>
      <c r="I17" s="39" t="s">
        <v>42</v>
      </c>
      <c r="J17" s="41"/>
      <c r="K17" s="39" t="s">
        <v>15</v>
      </c>
      <c r="L17" s="41"/>
      <c r="M17" s="39" t="s">
        <v>4</v>
      </c>
      <c r="N17" s="41"/>
      <c r="O17" s="39" t="s">
        <v>42</v>
      </c>
      <c r="P17" s="41"/>
      <c r="Q17" s="39" t="s">
        <v>15</v>
      </c>
      <c r="R17" s="41"/>
      <c r="S17" s="39" t="s">
        <v>4</v>
      </c>
      <c r="T17" s="41"/>
    </row>
    <row r="18" spans="2:20" x14ac:dyDescent="0.2">
      <c r="B18" s="32"/>
      <c r="C18" s="42" t="s">
        <v>25</v>
      </c>
      <c r="D18" s="42" t="s">
        <v>26</v>
      </c>
      <c r="E18" s="42" t="s">
        <v>25</v>
      </c>
      <c r="F18" s="42" t="s">
        <v>26</v>
      </c>
      <c r="G18" s="42" t="s">
        <v>25</v>
      </c>
      <c r="H18" s="42" t="s">
        <v>26</v>
      </c>
      <c r="I18" s="42" t="s">
        <v>25</v>
      </c>
      <c r="J18" s="42" t="s">
        <v>26</v>
      </c>
      <c r="K18" s="42" t="s">
        <v>25</v>
      </c>
      <c r="L18" s="42" t="s">
        <v>26</v>
      </c>
      <c r="M18" s="42" t="s">
        <v>25</v>
      </c>
      <c r="N18" s="42" t="s">
        <v>26</v>
      </c>
      <c r="O18" s="42" t="s">
        <v>25</v>
      </c>
      <c r="P18" s="42" t="s">
        <v>26</v>
      </c>
      <c r="Q18" s="42" t="s">
        <v>25</v>
      </c>
      <c r="R18" s="42" t="s">
        <v>26</v>
      </c>
      <c r="S18" s="42" t="s">
        <v>25</v>
      </c>
      <c r="T18" s="42" t="s">
        <v>26</v>
      </c>
    </row>
    <row r="19" spans="2:20" x14ac:dyDescent="0.2">
      <c r="B19" s="33" t="s">
        <v>43</v>
      </c>
      <c r="C19" s="43"/>
      <c r="D19" s="43"/>
      <c r="E19" s="43"/>
      <c r="F19" s="43"/>
      <c r="G19" s="43">
        <v>-0.252</v>
      </c>
      <c r="H19" s="45"/>
      <c r="I19" s="47"/>
      <c r="J19" s="48"/>
      <c r="K19" s="48"/>
      <c r="L19" s="48"/>
      <c r="M19" s="48">
        <f>G19*2100.6066</f>
        <v>-529.3528632</v>
      </c>
      <c r="N19" s="48"/>
      <c r="O19" s="46"/>
      <c r="P19" s="46"/>
      <c r="Q19" s="46"/>
      <c r="R19" s="46"/>
      <c r="S19" s="46"/>
      <c r="T19" s="46"/>
    </row>
    <row r="20" spans="2:20" x14ac:dyDescent="0.2">
      <c r="B20" s="34" t="s">
        <v>2</v>
      </c>
      <c r="C20" s="42"/>
      <c r="D20" s="42"/>
      <c r="E20" s="42"/>
      <c r="F20" s="42"/>
      <c r="G20" s="42"/>
      <c r="H20" s="42">
        <v>-0.39379999999999998</v>
      </c>
      <c r="I20" s="49"/>
      <c r="J20" s="50"/>
      <c r="K20" s="50"/>
      <c r="L20" s="50"/>
      <c r="M20" s="50"/>
      <c r="N20" s="50">
        <f>H20*2100.6066</f>
        <v>-827.21887907999997</v>
      </c>
      <c r="O20" s="1"/>
      <c r="P20" s="1"/>
      <c r="Q20" s="1"/>
      <c r="R20" s="1"/>
      <c r="S20" s="1"/>
      <c r="T20" s="1"/>
    </row>
    <row r="21" spans="2:20" x14ac:dyDescent="0.2">
      <c r="B21" s="33" t="s">
        <v>3</v>
      </c>
      <c r="C21" s="43"/>
      <c r="D21" s="43"/>
      <c r="E21" s="43"/>
      <c r="F21" s="43"/>
      <c r="G21" s="43">
        <v>-0.3644</v>
      </c>
      <c r="H21" s="45"/>
      <c r="I21" s="47"/>
      <c r="J21" s="48"/>
      <c r="K21" s="48"/>
      <c r="L21" s="48"/>
      <c r="M21" s="48">
        <f t="shared" ref="M20:M36" si="0">G21*2100.6066</f>
        <v>-765.46104504000004</v>
      </c>
      <c r="N21" s="48"/>
      <c r="O21" s="46"/>
      <c r="P21" s="46"/>
      <c r="Q21" s="46"/>
      <c r="R21" s="46"/>
      <c r="S21" s="46">
        <f>M21/I45</f>
        <v>-0.56321171734235909</v>
      </c>
      <c r="T21" s="46"/>
    </row>
    <row r="22" spans="2:20" x14ac:dyDescent="0.2">
      <c r="B22" s="34" t="s">
        <v>5</v>
      </c>
      <c r="C22" s="42"/>
      <c r="D22" s="42"/>
      <c r="E22" s="42"/>
      <c r="F22" s="42"/>
      <c r="G22" s="42"/>
      <c r="H22" s="42">
        <v>-0.47860000000000003</v>
      </c>
      <c r="I22" s="49"/>
      <c r="J22" s="50"/>
      <c r="K22" s="50"/>
      <c r="L22" s="50"/>
      <c r="M22" s="50"/>
      <c r="N22" s="50">
        <f t="shared" ref="N21:N36" si="1">H22*2100.6066</f>
        <v>-1005.3503187600001</v>
      </c>
      <c r="O22" s="1"/>
      <c r="P22" s="1"/>
      <c r="Q22" s="1"/>
      <c r="R22" s="1"/>
      <c r="S22" s="1"/>
      <c r="T22" s="1">
        <f>N22/I45</f>
        <v>-0.73971769462144088</v>
      </c>
    </row>
    <row r="23" spans="2:20" x14ac:dyDescent="0.2">
      <c r="B23" s="33" t="s">
        <v>6</v>
      </c>
      <c r="C23" s="43"/>
      <c r="D23" s="43"/>
      <c r="E23" s="43">
        <v>-7.2099999999999997E-2</v>
      </c>
      <c r="F23" s="43"/>
      <c r="G23" s="43">
        <v>-0.9778</v>
      </c>
      <c r="H23" s="43"/>
      <c r="I23" s="47"/>
      <c r="J23" s="48"/>
      <c r="K23" s="48">
        <f>E23*2100.6066</f>
        <v>-151.45373585999999</v>
      </c>
      <c r="L23" s="48"/>
      <c r="M23" s="48">
        <f t="shared" si="0"/>
        <v>-2053.9731334799999</v>
      </c>
      <c r="N23" s="48"/>
      <c r="O23" s="46"/>
      <c r="P23" s="46"/>
      <c r="Q23" s="46">
        <f>K23/G46</f>
        <v>-0.85615452719050322</v>
      </c>
      <c r="R23" s="46"/>
      <c r="S23" s="46">
        <f>M23/I46</f>
        <v>-1.0408296004256614</v>
      </c>
      <c r="T23" s="46"/>
    </row>
    <row r="24" spans="2:20" x14ac:dyDescent="0.2">
      <c r="B24" s="34" t="s">
        <v>16</v>
      </c>
      <c r="C24" s="42"/>
      <c r="D24" s="42"/>
      <c r="E24" s="42"/>
      <c r="F24" s="42">
        <v>-7.2700000000000001E-2</v>
      </c>
      <c r="G24" s="42"/>
      <c r="H24" s="42">
        <v>-1.0887</v>
      </c>
      <c r="I24" s="49"/>
      <c r="J24" s="50"/>
      <c r="K24" s="50"/>
      <c r="L24" s="50">
        <f>F24*2100.6066</f>
        <v>-152.71409982</v>
      </c>
      <c r="M24" s="50"/>
      <c r="N24" s="50">
        <f t="shared" si="1"/>
        <v>-2286.9304054200002</v>
      </c>
      <c r="O24" s="1"/>
      <c r="P24" s="1"/>
      <c r="Q24" s="1"/>
      <c r="R24" s="1">
        <f>L24/G46</f>
        <v>-0.86327925279819118</v>
      </c>
      <c r="S24" s="1"/>
      <c r="T24" s="1">
        <f>N24/I46</f>
        <v>-1.1588782838856799</v>
      </c>
    </row>
    <row r="25" spans="2:20" x14ac:dyDescent="0.2">
      <c r="B25" s="33" t="s">
        <v>7</v>
      </c>
      <c r="C25" s="43"/>
      <c r="D25" s="43"/>
      <c r="E25" s="43">
        <v>-0.1341</v>
      </c>
      <c r="F25" s="43"/>
      <c r="G25" s="43">
        <v>-0.95920000000000005</v>
      </c>
      <c r="H25" s="43"/>
      <c r="I25" s="47"/>
      <c r="J25" s="48"/>
      <c r="K25" s="48">
        <f t="shared" ref="K24:K36" si="2">E25*2100.6066</f>
        <v>-281.69134506</v>
      </c>
      <c r="L25" s="48"/>
      <c r="M25" s="48">
        <f t="shared" si="0"/>
        <v>-2014.9018507200001</v>
      </c>
      <c r="N25" s="48"/>
      <c r="O25" s="46"/>
      <c r="P25" s="46"/>
      <c r="Q25" s="46">
        <f>K25/G47</f>
        <v>-0.86700937229916875</v>
      </c>
      <c r="R25" s="46"/>
      <c r="S25" s="46">
        <f>M25/I47</f>
        <v>-0.94979817607240524</v>
      </c>
      <c r="T25" s="46"/>
    </row>
    <row r="26" spans="2:20" x14ac:dyDescent="0.2">
      <c r="B26" s="34" t="s">
        <v>17</v>
      </c>
      <c r="C26" s="42"/>
      <c r="D26" s="42"/>
      <c r="E26" s="42"/>
      <c r="F26" s="42">
        <v>-0.12609999999999999</v>
      </c>
      <c r="G26" s="42"/>
      <c r="H26" s="42">
        <v>-1.0972999999999999</v>
      </c>
      <c r="I26" s="49"/>
      <c r="J26" s="50"/>
      <c r="K26" s="50"/>
      <c r="L26" s="50">
        <f t="shared" ref="L25:L36" si="3">F26*2100.6066</f>
        <v>-264.88649226000001</v>
      </c>
      <c r="M26" s="50"/>
      <c r="N26" s="50">
        <f t="shared" si="1"/>
        <v>-2304.9956221799998</v>
      </c>
      <c r="O26" s="1"/>
      <c r="P26" s="1"/>
      <c r="Q26" s="1"/>
      <c r="R26" s="1">
        <f>L26/G47</f>
        <v>-0.81528621809787605</v>
      </c>
      <c r="S26" s="1"/>
      <c r="T26" s="1">
        <f>N26/I47</f>
        <v>-1.0865445565098522</v>
      </c>
    </row>
    <row r="27" spans="2:20" x14ac:dyDescent="0.2">
      <c r="B27" s="33" t="s">
        <v>8</v>
      </c>
      <c r="C27" s="43">
        <v>-8.1199999999999994E-2</v>
      </c>
      <c r="D27" s="43"/>
      <c r="E27" s="43">
        <v>-0.26</v>
      </c>
      <c r="F27" s="43"/>
      <c r="G27" s="43">
        <v>-1.1296999999999999</v>
      </c>
      <c r="H27" s="43"/>
      <c r="I27" s="47">
        <f>C27*2100.6066</f>
        <v>-170.56925591999999</v>
      </c>
      <c r="J27" s="48"/>
      <c r="K27" s="48">
        <f t="shared" si="2"/>
        <v>-546.15771600000005</v>
      </c>
      <c r="L27" s="48"/>
      <c r="M27" s="48">
        <f t="shared" si="0"/>
        <v>-2373.0552760199998</v>
      </c>
      <c r="N27" s="48"/>
      <c r="O27" s="46">
        <f>I27/E48</f>
        <v>-1.1371283727999999</v>
      </c>
      <c r="P27" s="46"/>
      <c r="Q27" s="46">
        <f>K27/G48</f>
        <v>-0.84024264000000004</v>
      </c>
      <c r="R27" s="46"/>
      <c r="S27" s="46">
        <f>M27/I48</f>
        <v>-0.96997967546290609</v>
      </c>
      <c r="T27" s="46"/>
    </row>
    <row r="28" spans="2:20" x14ac:dyDescent="0.2">
      <c r="B28" s="34" t="s">
        <v>18</v>
      </c>
      <c r="C28" s="42"/>
      <c r="D28" s="42">
        <v>-8.2699999999999996E-2</v>
      </c>
      <c r="E28" s="42"/>
      <c r="F28" s="42">
        <v>-0.26600000000000001</v>
      </c>
      <c r="G28" s="42"/>
      <c r="H28" s="42">
        <v>-1.3125</v>
      </c>
      <c r="I28" s="49"/>
      <c r="J28" s="50">
        <f>D28*2100.6066</f>
        <v>-173.72016582000001</v>
      </c>
      <c r="K28" s="50"/>
      <c r="L28" s="50">
        <f t="shared" si="3"/>
        <v>-558.7613556</v>
      </c>
      <c r="M28" s="50"/>
      <c r="N28" s="50">
        <f t="shared" si="1"/>
        <v>-2757.0461625000003</v>
      </c>
      <c r="O28" s="1"/>
      <c r="P28" s="1">
        <f>J28/E48</f>
        <v>-1.1581344388000001</v>
      </c>
      <c r="Q28" s="1"/>
      <c r="R28" s="1">
        <f>L28/G48</f>
        <v>-0.85963285476923079</v>
      </c>
      <c r="S28" s="1"/>
      <c r="T28" s="1">
        <f>N28/I48</f>
        <v>-1.1269348712446352</v>
      </c>
    </row>
    <row r="29" spans="2:20" x14ac:dyDescent="0.2">
      <c r="B29" s="33" t="s">
        <v>9</v>
      </c>
      <c r="C29" s="43">
        <v>-8.3199999999999996E-2</v>
      </c>
      <c r="D29" s="43">
        <v>8.3999999999999995E-3</v>
      </c>
      <c r="E29" s="43">
        <v>-0.19</v>
      </c>
      <c r="F29" s="43"/>
      <c r="G29" s="43">
        <v>-0.6905</v>
      </c>
      <c r="H29" s="43"/>
      <c r="I29" s="47">
        <f>C29*2100.6066</f>
        <v>-174.77046912</v>
      </c>
      <c r="J29" s="48">
        <f t="shared" ref="J29:J36" si="4">D29*2100.6066</f>
        <v>17.645095439999999</v>
      </c>
      <c r="K29" s="48">
        <f t="shared" si="2"/>
        <v>-399.11525399999999</v>
      </c>
      <c r="L29" s="48"/>
      <c r="M29" s="48">
        <f t="shared" si="0"/>
        <v>-1450.4688573000001</v>
      </c>
      <c r="N29" s="48"/>
      <c r="O29" s="46">
        <f>I29/E49</f>
        <v>-0.58256823040000005</v>
      </c>
      <c r="P29" s="46"/>
      <c r="Q29" s="46">
        <f>K29/G49</f>
        <v>-0.49889406749999998</v>
      </c>
      <c r="R29" s="46"/>
      <c r="S29" s="46">
        <f>M29/I49</f>
        <v>-0.55862463212016178</v>
      </c>
      <c r="T29" s="46"/>
    </row>
    <row r="30" spans="2:20" x14ac:dyDescent="0.2">
      <c r="B30" s="34" t="s">
        <v>19</v>
      </c>
      <c r="C30" s="42">
        <v>-8.6999999999999994E-3</v>
      </c>
      <c r="D30" s="42">
        <v>-8.3699999999999997E-2</v>
      </c>
      <c r="E30" s="42"/>
      <c r="F30" s="42">
        <v>-0.1835</v>
      </c>
      <c r="G30" s="42"/>
      <c r="H30" s="42">
        <v>-0.79379999999999995</v>
      </c>
      <c r="I30" s="49">
        <f t="shared" ref="I28:I36" si="5">C30*2100.6066</f>
        <v>-18.275277419999998</v>
      </c>
      <c r="J30" s="50">
        <f t="shared" si="4"/>
        <v>-175.82077242</v>
      </c>
      <c r="K30" s="50"/>
      <c r="L30" s="50">
        <f t="shared" si="3"/>
        <v>-385.46131109999999</v>
      </c>
      <c r="M30" s="50"/>
      <c r="N30" s="50">
        <f t="shared" si="1"/>
        <v>-1667.46151908</v>
      </c>
      <c r="O30" s="1"/>
      <c r="P30" s="1">
        <f>J30/E49</f>
        <v>-0.58606924139999994</v>
      </c>
      <c r="Q30" s="1"/>
      <c r="R30" s="1">
        <f>L30/G49</f>
        <v>-0.48182663887499999</v>
      </c>
      <c r="S30" s="1"/>
      <c r="T30" s="1">
        <f>N30/I49</f>
        <v>-0.64219584790294626</v>
      </c>
    </row>
    <row r="31" spans="2:20" x14ac:dyDescent="0.2">
      <c r="B31" s="33" t="s">
        <v>10</v>
      </c>
      <c r="C31" s="43">
        <v>-0.1578</v>
      </c>
      <c r="D31" s="43">
        <v>0.1477</v>
      </c>
      <c r="E31" s="43">
        <v>-0.21379999999999999</v>
      </c>
      <c r="F31" s="43">
        <v>0.21659999999999999</v>
      </c>
      <c r="G31" s="43">
        <v>-0.47139999999999999</v>
      </c>
      <c r="H31" s="43">
        <v>0.6593</v>
      </c>
      <c r="I31" s="47">
        <f t="shared" si="5"/>
        <v>-331.47572148</v>
      </c>
      <c r="J31" s="48">
        <f t="shared" si="4"/>
        <v>310.25959482000002</v>
      </c>
      <c r="K31" s="48">
        <f t="shared" si="2"/>
        <v>-449.10969108</v>
      </c>
      <c r="L31" s="48">
        <f t="shared" si="3"/>
        <v>454.99138956000002</v>
      </c>
      <c r="M31" s="48">
        <f t="shared" si="0"/>
        <v>-990.22595123999997</v>
      </c>
      <c r="N31" s="48">
        <f t="shared" si="1"/>
        <v>1384.92993138</v>
      </c>
      <c r="O31" s="46"/>
      <c r="P31" s="46"/>
      <c r="Q31" s="46"/>
      <c r="R31" s="46"/>
      <c r="S31" s="46"/>
      <c r="T31" s="46"/>
    </row>
    <row r="32" spans="2:20" x14ac:dyDescent="0.2">
      <c r="B32" s="34" t="s">
        <v>20</v>
      </c>
      <c r="C32" s="42">
        <v>-0.13550000000000001</v>
      </c>
      <c r="D32" s="42">
        <v>-0.1603</v>
      </c>
      <c r="E32" s="42">
        <v>-0.1704</v>
      </c>
      <c r="F32" s="42">
        <v>-0.20119999999999999</v>
      </c>
      <c r="G32" s="42">
        <v>-0.43140000000000001</v>
      </c>
      <c r="H32" s="42">
        <v>-0.57530000000000003</v>
      </c>
      <c r="I32" s="49">
        <f t="shared" si="5"/>
        <v>-284.63219430000004</v>
      </c>
      <c r="J32" s="50">
        <f t="shared" si="4"/>
        <v>-336.72723797999998</v>
      </c>
      <c r="K32" s="50">
        <f t="shared" si="2"/>
        <v>-357.94336464000003</v>
      </c>
      <c r="L32" s="50">
        <f t="shared" si="3"/>
        <v>-422.64204791999998</v>
      </c>
      <c r="M32" s="50">
        <f t="shared" si="0"/>
        <v>-906.20168724000007</v>
      </c>
      <c r="N32" s="50">
        <f t="shared" si="1"/>
        <v>-1208.4789769800002</v>
      </c>
      <c r="O32" s="1"/>
      <c r="P32" s="1"/>
      <c r="Q32" s="1"/>
      <c r="R32" s="1"/>
      <c r="S32" s="1"/>
      <c r="T32" s="1"/>
    </row>
    <row r="33" spans="2:20" x14ac:dyDescent="0.2">
      <c r="B33" s="33" t="s">
        <v>13</v>
      </c>
      <c r="C33" s="43">
        <v>-1.2E-2</v>
      </c>
      <c r="D33" s="43">
        <v>0.14319999999999999</v>
      </c>
      <c r="E33" s="43">
        <v>-1.72E-2</v>
      </c>
      <c r="F33" s="43">
        <v>0.16120000000000001</v>
      </c>
      <c r="G33" s="43">
        <v>-3.8600000000000002E-2</v>
      </c>
      <c r="H33" s="43">
        <v>0.45100000000000001</v>
      </c>
      <c r="I33" s="47">
        <f t="shared" si="5"/>
        <v>-25.207279200000002</v>
      </c>
      <c r="J33" s="48">
        <f t="shared" si="4"/>
        <v>300.80686512</v>
      </c>
      <c r="K33" s="48">
        <f t="shared" si="2"/>
        <v>-36.130433520000004</v>
      </c>
      <c r="L33" s="48">
        <f t="shared" si="3"/>
        <v>338.61778392000002</v>
      </c>
      <c r="M33" s="48">
        <f t="shared" si="0"/>
        <v>-81.083414760000011</v>
      </c>
      <c r="N33" s="48">
        <f t="shared" si="1"/>
        <v>947.37357660000009</v>
      </c>
      <c r="O33" s="46"/>
      <c r="P33" s="46"/>
      <c r="Q33" s="46"/>
      <c r="R33" s="46"/>
      <c r="S33" s="46"/>
      <c r="T33" s="46"/>
    </row>
    <row r="34" spans="2:20" x14ac:dyDescent="0.2">
      <c r="B34" s="34" t="s">
        <v>21</v>
      </c>
      <c r="C34" s="42">
        <v>-0.12529999999999999</v>
      </c>
      <c r="D34" s="42">
        <v>-8.9999999999999998E-4</v>
      </c>
      <c r="E34" s="42">
        <v>-0.1396</v>
      </c>
      <c r="F34" s="42">
        <v>-6.9999999999999999E-4</v>
      </c>
      <c r="G34" s="42">
        <v>-0.27560000000000001</v>
      </c>
      <c r="H34" s="42">
        <v>1.5699999999999999E-2</v>
      </c>
      <c r="I34" s="49">
        <f t="shared" si="5"/>
        <v>-263.20600697999998</v>
      </c>
      <c r="J34" s="50">
        <f t="shared" si="4"/>
        <v>-1.89054594</v>
      </c>
      <c r="K34" s="50">
        <f t="shared" si="2"/>
        <v>-293.24468136000002</v>
      </c>
      <c r="L34" s="50">
        <f t="shared" si="3"/>
        <v>-1.47042462</v>
      </c>
      <c r="M34" s="50">
        <f t="shared" si="0"/>
        <v>-578.92717895999999</v>
      </c>
      <c r="N34" s="50">
        <f t="shared" si="1"/>
        <v>32.979523619999995</v>
      </c>
      <c r="O34" s="1"/>
      <c r="P34" s="1"/>
      <c r="Q34" s="1"/>
      <c r="R34" s="1"/>
      <c r="S34" s="1"/>
      <c r="T34" s="1"/>
    </row>
    <row r="35" spans="2:20" x14ac:dyDescent="0.2">
      <c r="B35" s="33" t="s">
        <v>14</v>
      </c>
      <c r="C35" s="43">
        <v>-6.8500000000000005E-2</v>
      </c>
      <c r="D35" s="43">
        <v>0.16789999999999999</v>
      </c>
      <c r="E35" s="43">
        <v>-9.2999999999999999E-2</v>
      </c>
      <c r="F35" s="43">
        <v>0.20330000000000001</v>
      </c>
      <c r="G35" s="43">
        <v>-0.16250000000000001</v>
      </c>
      <c r="H35" s="43">
        <v>0.51259999999999994</v>
      </c>
      <c r="I35" s="47">
        <f t="shared" si="5"/>
        <v>-143.89155210000001</v>
      </c>
      <c r="J35" s="48">
        <f t="shared" si="4"/>
        <v>352.69184813999999</v>
      </c>
      <c r="K35" s="48">
        <f t="shared" si="2"/>
        <v>-195.35641380000001</v>
      </c>
      <c r="L35" s="48">
        <f t="shared" si="3"/>
        <v>427.05332178000003</v>
      </c>
      <c r="M35" s="48">
        <f t="shared" si="0"/>
        <v>-341.34857250000005</v>
      </c>
      <c r="N35" s="48">
        <f t="shared" si="1"/>
        <v>1076.7709431599999</v>
      </c>
      <c r="O35" s="46"/>
      <c r="P35" s="46"/>
      <c r="Q35" s="46"/>
      <c r="R35" s="46"/>
      <c r="S35" s="46"/>
      <c r="T35" s="46"/>
    </row>
    <row r="36" spans="2:20" x14ac:dyDescent="0.2">
      <c r="B36" s="34" t="s">
        <v>22</v>
      </c>
      <c r="C36" s="42">
        <v>-0.14119999999999999</v>
      </c>
      <c r="D36" s="42">
        <v>-4.4999999999999998E-2</v>
      </c>
      <c r="E36" s="42">
        <v>-0.17199999999999999</v>
      </c>
      <c r="F36" s="42">
        <v>-4.2000000000000003E-2</v>
      </c>
      <c r="G36" s="42">
        <v>-0.36859999999999998</v>
      </c>
      <c r="H36" s="42">
        <v>-0.15359999999999999</v>
      </c>
      <c r="I36" s="49">
        <f>C36*2100.6066</f>
        <v>-296.60565192000001</v>
      </c>
      <c r="J36" s="50">
        <f t="shared" si="4"/>
        <v>-94.527297000000004</v>
      </c>
      <c r="K36" s="50">
        <f t="shared" si="2"/>
        <v>-361.30433519999997</v>
      </c>
      <c r="L36" s="50">
        <f t="shared" si="3"/>
        <v>-88.225477200000014</v>
      </c>
      <c r="M36" s="50">
        <f t="shared" si="0"/>
        <v>-774.28359276000003</v>
      </c>
      <c r="N36" s="50">
        <f t="shared" si="1"/>
        <v>-322.65317375999996</v>
      </c>
      <c r="O36" s="1"/>
      <c r="P36" s="1"/>
      <c r="Q36" s="1"/>
      <c r="R36" s="1"/>
      <c r="S36" s="1"/>
      <c r="T36" s="1"/>
    </row>
    <row r="37" spans="2:20" x14ac:dyDescent="0.2">
      <c r="B37" s="4"/>
      <c r="C37" s="38"/>
      <c r="D37" s="38"/>
      <c r="E37" s="38"/>
      <c r="F37" s="38"/>
      <c r="G37" s="38"/>
      <c r="H37" s="38"/>
      <c r="I37" s="31"/>
    </row>
    <row r="40" spans="2:20" x14ac:dyDescent="0.2">
      <c r="D40" s="52" t="s">
        <v>61</v>
      </c>
      <c r="E40" s="52"/>
      <c r="F40" s="52"/>
      <c r="G40" s="52"/>
      <c r="H40" s="52"/>
      <c r="I40" s="52"/>
    </row>
    <row r="41" spans="2:20" x14ac:dyDescent="0.2">
      <c r="B41" s="58"/>
      <c r="C41" s="59"/>
      <c r="D41" s="60" t="s">
        <v>56</v>
      </c>
      <c r="E41" s="60"/>
      <c r="F41" s="60" t="s">
        <v>57</v>
      </c>
      <c r="G41" s="60"/>
      <c r="H41" s="60" t="s">
        <v>55</v>
      </c>
      <c r="I41" s="60"/>
    </row>
    <row r="42" spans="2:20" x14ac:dyDescent="0.2">
      <c r="B42" s="58"/>
      <c r="C42" s="59"/>
      <c r="D42" s="61">
        <v>150</v>
      </c>
      <c r="E42" s="61"/>
      <c r="F42" s="61">
        <v>200</v>
      </c>
      <c r="G42" s="61"/>
      <c r="H42" s="61">
        <v>379.65</v>
      </c>
      <c r="I42" s="61"/>
    </row>
    <row r="43" spans="2:20" x14ac:dyDescent="0.2">
      <c r="B43" s="58"/>
      <c r="C43" s="59"/>
      <c r="D43" s="59" t="s">
        <v>58</v>
      </c>
      <c r="E43" s="59" t="s">
        <v>59</v>
      </c>
      <c r="F43" s="59" t="s">
        <v>58</v>
      </c>
      <c r="G43" s="59" t="s">
        <v>59</v>
      </c>
      <c r="H43" s="59" t="s">
        <v>58</v>
      </c>
      <c r="I43" s="59" t="s">
        <v>59</v>
      </c>
    </row>
    <row r="44" spans="2:20" x14ac:dyDescent="0.2">
      <c r="B44" s="1" t="s">
        <v>46</v>
      </c>
      <c r="C44" s="50"/>
      <c r="D44" s="50"/>
      <c r="E44" s="50"/>
      <c r="F44" s="50"/>
      <c r="G44" s="50"/>
      <c r="H44" s="50"/>
      <c r="I44" s="50"/>
    </row>
    <row r="45" spans="2:20" x14ac:dyDescent="0.2">
      <c r="B45" s="1" t="s">
        <v>47</v>
      </c>
      <c r="C45" s="51">
        <v>243.74</v>
      </c>
      <c r="D45" s="51"/>
      <c r="E45" s="50"/>
      <c r="F45" s="51"/>
      <c r="G45" s="51"/>
      <c r="H45" s="51">
        <f>$H$42-C45</f>
        <v>135.90999999999997</v>
      </c>
      <c r="I45" s="1">
        <f>H45*10</f>
        <v>1359.0999999999997</v>
      </c>
    </row>
    <row r="46" spans="2:20" x14ac:dyDescent="0.2">
      <c r="B46" s="1" t="s">
        <v>48</v>
      </c>
      <c r="C46" s="51">
        <v>182.31</v>
      </c>
      <c r="D46" s="51"/>
      <c r="E46" s="50"/>
      <c r="F46" s="51">
        <f>$F$42-C46</f>
        <v>17.689999999999998</v>
      </c>
      <c r="G46" s="51">
        <f>F46*10</f>
        <v>176.89999999999998</v>
      </c>
      <c r="H46" s="51">
        <f t="shared" ref="H46:H52" si="6">$H$42-C46</f>
        <v>197.33999999999997</v>
      </c>
      <c r="I46" s="1">
        <f t="shared" ref="I46:I52" si="7">H46*10</f>
        <v>1973.3999999999996</v>
      </c>
    </row>
    <row r="47" spans="2:20" x14ac:dyDescent="0.2">
      <c r="B47" s="1" t="s">
        <v>49</v>
      </c>
      <c r="C47" s="51">
        <v>167.51</v>
      </c>
      <c r="D47" s="51"/>
      <c r="E47" s="50"/>
      <c r="F47" s="51">
        <f t="shared" ref="F47:F52" si="8">$F$42-C47</f>
        <v>32.490000000000009</v>
      </c>
      <c r="G47" s="51">
        <f t="shared" ref="G47:G52" si="9">F47*10</f>
        <v>324.90000000000009</v>
      </c>
      <c r="H47" s="51">
        <f t="shared" si="6"/>
        <v>212.14</v>
      </c>
      <c r="I47" s="1">
        <f t="shared" si="7"/>
        <v>2121.3999999999996</v>
      </c>
    </row>
    <row r="48" spans="2:20" x14ac:dyDescent="0.2">
      <c r="B48" s="1" t="s">
        <v>50</v>
      </c>
      <c r="C48" s="51">
        <v>135</v>
      </c>
      <c r="D48" s="51">
        <f>$D$42-C48</f>
        <v>15</v>
      </c>
      <c r="E48" s="50">
        <f>D48*10</f>
        <v>150</v>
      </c>
      <c r="F48" s="51">
        <f t="shared" si="8"/>
        <v>65</v>
      </c>
      <c r="G48" s="51">
        <f t="shared" si="9"/>
        <v>650</v>
      </c>
      <c r="H48" s="51">
        <f t="shared" si="6"/>
        <v>244.64999999999998</v>
      </c>
      <c r="I48" s="1">
        <f t="shared" si="7"/>
        <v>2446.5</v>
      </c>
    </row>
    <row r="49" spans="2:9" x14ac:dyDescent="0.2">
      <c r="B49" s="1" t="s">
        <v>51</v>
      </c>
      <c r="C49" s="51">
        <v>120</v>
      </c>
      <c r="D49" s="51">
        <f t="shared" ref="D49:D52" si="10">$D$42-C49</f>
        <v>30</v>
      </c>
      <c r="E49" s="50">
        <f t="shared" ref="E49:E52" si="11">D49*10</f>
        <v>300</v>
      </c>
      <c r="F49" s="51">
        <f t="shared" si="8"/>
        <v>80</v>
      </c>
      <c r="G49" s="51">
        <f t="shared" si="9"/>
        <v>800</v>
      </c>
      <c r="H49" s="51">
        <f t="shared" si="6"/>
        <v>259.64999999999998</v>
      </c>
      <c r="I49" s="1">
        <f t="shared" si="7"/>
        <v>2596.5</v>
      </c>
    </row>
    <row r="50" spans="2:9" x14ac:dyDescent="0.2">
      <c r="B50" s="1" t="s">
        <v>52</v>
      </c>
      <c r="C50" s="51">
        <v>61</v>
      </c>
      <c r="D50" s="51">
        <f t="shared" si="10"/>
        <v>89</v>
      </c>
      <c r="E50" s="50">
        <f t="shared" si="11"/>
        <v>890</v>
      </c>
      <c r="F50" s="51">
        <f t="shared" si="8"/>
        <v>139</v>
      </c>
      <c r="G50" s="51">
        <f t="shared" si="9"/>
        <v>1390</v>
      </c>
      <c r="H50" s="51">
        <f>$H$42-C50</f>
        <v>318.64999999999998</v>
      </c>
      <c r="I50" s="1">
        <f>H50*10</f>
        <v>3186.5</v>
      </c>
    </row>
    <row r="51" spans="2:9" x14ac:dyDescent="0.2">
      <c r="B51" s="1" t="s">
        <v>53</v>
      </c>
      <c r="C51" s="51">
        <v>41.38</v>
      </c>
      <c r="D51" s="51">
        <f t="shared" si="10"/>
        <v>108.62</v>
      </c>
      <c r="E51" s="50">
        <f t="shared" si="11"/>
        <v>1086.2</v>
      </c>
      <c r="F51" s="51">
        <f t="shared" si="8"/>
        <v>158.62</v>
      </c>
      <c r="G51" s="51">
        <f t="shared" si="9"/>
        <v>1586.2</v>
      </c>
      <c r="H51" s="51">
        <f t="shared" si="6"/>
        <v>338.27</v>
      </c>
      <c r="I51" s="1">
        <f t="shared" si="7"/>
        <v>3382.7</v>
      </c>
    </row>
    <row r="52" spans="2:9" x14ac:dyDescent="0.2">
      <c r="B52" s="1" t="s">
        <v>54</v>
      </c>
      <c r="C52" s="51">
        <v>24.49</v>
      </c>
      <c r="D52" s="51">
        <f t="shared" si="10"/>
        <v>125.51</v>
      </c>
      <c r="E52" s="50">
        <f t="shared" si="11"/>
        <v>1255.1000000000001</v>
      </c>
      <c r="F52" s="51">
        <f t="shared" si="8"/>
        <v>175.51</v>
      </c>
      <c r="G52" s="51">
        <f t="shared" si="9"/>
        <v>1755.1</v>
      </c>
      <c r="H52" s="51">
        <f t="shared" si="6"/>
        <v>355.15999999999997</v>
      </c>
      <c r="I52" s="1">
        <f t="shared" si="7"/>
        <v>3551.5999999999995</v>
      </c>
    </row>
  </sheetData>
  <mergeCells count="20">
    <mergeCell ref="O16:T16"/>
    <mergeCell ref="O17:P17"/>
    <mergeCell ref="Q17:R17"/>
    <mergeCell ref="S17:T17"/>
    <mergeCell ref="D40:I40"/>
    <mergeCell ref="D41:E41"/>
    <mergeCell ref="F41:G41"/>
    <mergeCell ref="H41:I41"/>
    <mergeCell ref="D42:E42"/>
    <mergeCell ref="F42:G42"/>
    <mergeCell ref="H42:I42"/>
    <mergeCell ref="B16:B17"/>
    <mergeCell ref="G17:H17"/>
    <mergeCell ref="E17:F17"/>
    <mergeCell ref="C17:D17"/>
    <mergeCell ref="C16:H16"/>
    <mergeCell ref="I16:N16"/>
    <mergeCell ref="I17:J17"/>
    <mergeCell ref="K17:L17"/>
    <mergeCell ref="M17:N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09"/>
  <sheetViews>
    <sheetView topLeftCell="DW10" workbookViewId="0">
      <selection activeCell="EI96" sqref="EI96"/>
    </sheetView>
  </sheetViews>
  <sheetFormatPr baseColWidth="10" defaultRowHeight="16" x14ac:dyDescent="0.2"/>
  <cols>
    <col min="6" max="24" width="13.5" customWidth="1"/>
    <col min="51" max="52" width="10.83203125" style="18"/>
    <col min="58" max="58" width="13.1640625" customWidth="1"/>
    <col min="64" max="73" width="10.83203125" style="15"/>
    <col min="106" max="107" width="10.83203125" style="18"/>
    <col min="113" max="113" width="12.6640625" bestFit="1" customWidth="1"/>
    <col min="161" max="162" width="10.83203125" style="18"/>
  </cols>
  <sheetData>
    <row r="1" spans="1:162" x14ac:dyDescent="0.2">
      <c r="A1" s="15"/>
      <c r="B1" s="15"/>
      <c r="C1" s="15"/>
      <c r="D1" s="11" t="s">
        <v>31</v>
      </c>
      <c r="E1" s="11" t="s">
        <v>25</v>
      </c>
      <c r="F1" s="12">
        <v>0.12536297530000001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BD1" s="11" t="s">
        <v>24</v>
      </c>
      <c r="BE1" s="11" t="s">
        <v>25</v>
      </c>
      <c r="BF1" s="12">
        <v>1.8087879000000001E-2</v>
      </c>
      <c r="DG1" s="13" t="s">
        <v>31</v>
      </c>
      <c r="DH1" s="13" t="s">
        <v>25</v>
      </c>
      <c r="DI1" s="14">
        <v>0.123833055</v>
      </c>
    </row>
    <row r="2" spans="1:162" x14ac:dyDescent="0.2">
      <c r="A2" s="15"/>
      <c r="B2" s="15"/>
      <c r="C2" s="15"/>
      <c r="D2" s="11"/>
      <c r="E2" s="11" t="s">
        <v>26</v>
      </c>
      <c r="F2" s="12">
        <v>0.1216469597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BD2" s="11"/>
      <c r="BE2" s="11" t="s">
        <v>26</v>
      </c>
      <c r="BF2" s="12">
        <v>1.7054285999999998E-2</v>
      </c>
      <c r="DG2" s="13"/>
      <c r="DH2" s="13" t="s">
        <v>26</v>
      </c>
      <c r="DI2" s="14">
        <v>0.1205362426</v>
      </c>
    </row>
    <row r="4" spans="1:162" x14ac:dyDescent="0.2">
      <c r="F4" s="26" t="s">
        <v>4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BF4" s="26" t="s">
        <v>15</v>
      </c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I4" s="25" t="s">
        <v>23</v>
      </c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</row>
    <row r="5" spans="1:162" x14ac:dyDescent="0.2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AR5" s="15"/>
      <c r="AS5" s="15"/>
      <c r="AT5" s="15"/>
      <c r="AU5" s="15"/>
      <c r="AV5" s="15"/>
      <c r="AW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</row>
    <row r="6" spans="1:162" x14ac:dyDescent="0.2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Z6" s="24" t="s">
        <v>22</v>
      </c>
      <c r="AA6" s="24"/>
      <c r="AB6" s="24"/>
      <c r="AC6" s="24"/>
      <c r="AD6" s="24"/>
      <c r="AE6" s="24"/>
      <c r="AF6" s="24"/>
      <c r="AG6" s="24"/>
      <c r="AH6" s="24"/>
      <c r="AI6" s="24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BB6" s="24" t="s">
        <v>14</v>
      </c>
      <c r="BC6" s="24"/>
      <c r="BD6" s="24"/>
      <c r="BE6" s="24"/>
      <c r="BF6" s="24"/>
      <c r="BG6" s="24"/>
      <c r="BH6" s="24"/>
      <c r="BI6" s="24"/>
      <c r="BJ6" s="24"/>
      <c r="BK6" s="24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D6" s="24" t="s">
        <v>22</v>
      </c>
      <c r="CE6" s="24"/>
      <c r="CF6" s="24"/>
      <c r="CG6" s="24"/>
      <c r="CH6" s="24"/>
      <c r="CI6" s="24"/>
      <c r="CJ6" s="24"/>
      <c r="CK6" s="24"/>
      <c r="CL6" s="24"/>
      <c r="CM6" s="24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E6" s="24" t="s">
        <v>14</v>
      </c>
      <c r="DF6" s="24"/>
      <c r="DG6" s="24"/>
      <c r="DH6" s="24"/>
      <c r="DI6" s="24"/>
      <c r="DJ6" s="24"/>
      <c r="DK6" s="24"/>
      <c r="DL6" s="24"/>
      <c r="DM6" s="24"/>
      <c r="DN6" s="24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G6" s="24" t="s">
        <v>22</v>
      </c>
      <c r="EH6" s="24"/>
      <c r="EI6" s="24"/>
      <c r="EJ6" s="24"/>
      <c r="EK6" s="24"/>
      <c r="EL6" s="24"/>
      <c r="EM6" s="24"/>
      <c r="EN6" s="24"/>
      <c r="EO6" s="24"/>
      <c r="EP6" s="24"/>
    </row>
    <row r="7" spans="1:162" x14ac:dyDescent="0.2">
      <c r="A7" s="2" t="s">
        <v>36</v>
      </c>
      <c r="B7" s="3" t="s">
        <v>38</v>
      </c>
      <c r="C7" s="3" t="s">
        <v>34</v>
      </c>
      <c r="D7" s="3" t="s">
        <v>35</v>
      </c>
      <c r="E7" s="3" t="s">
        <v>11</v>
      </c>
      <c r="F7" s="3" t="s">
        <v>12</v>
      </c>
      <c r="G7" s="2" t="s">
        <v>27</v>
      </c>
      <c r="H7" s="2" t="s">
        <v>28</v>
      </c>
      <c r="I7" s="2" t="s">
        <v>29</v>
      </c>
      <c r="J7" s="2" t="s">
        <v>30</v>
      </c>
      <c r="K7" s="17"/>
      <c r="L7" s="17"/>
      <c r="M7" s="17"/>
      <c r="N7" s="17"/>
      <c r="O7" s="17"/>
      <c r="P7" s="17"/>
      <c r="Q7" s="53"/>
      <c r="R7" s="53"/>
      <c r="S7" s="17"/>
      <c r="T7" s="17"/>
      <c r="U7" s="17"/>
      <c r="V7" s="17"/>
      <c r="W7" s="17"/>
      <c r="X7" s="17"/>
      <c r="Z7" s="2" t="s">
        <v>36</v>
      </c>
      <c r="AA7" s="3" t="s">
        <v>39</v>
      </c>
      <c r="AB7" s="3" t="s">
        <v>34</v>
      </c>
      <c r="AC7" s="3" t="s">
        <v>35</v>
      </c>
      <c r="AD7" s="3" t="s">
        <v>11</v>
      </c>
      <c r="AE7" s="3" t="s">
        <v>12</v>
      </c>
      <c r="AF7" s="2" t="s">
        <v>27</v>
      </c>
      <c r="AG7" s="2" t="s">
        <v>28</v>
      </c>
      <c r="AH7" s="2" t="s">
        <v>29</v>
      </c>
      <c r="AI7" s="2" t="s">
        <v>30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BB7" s="2" t="s">
        <v>36</v>
      </c>
      <c r="BC7" s="3" t="s">
        <v>39</v>
      </c>
      <c r="BD7" s="3" t="s">
        <v>34</v>
      </c>
      <c r="BE7" s="3" t="s">
        <v>35</v>
      </c>
      <c r="BF7" s="3" t="s">
        <v>11</v>
      </c>
      <c r="BG7" s="3" t="s">
        <v>12</v>
      </c>
      <c r="BH7" s="3" t="s">
        <v>27</v>
      </c>
      <c r="BI7" s="3" t="s">
        <v>28</v>
      </c>
      <c r="BJ7" s="3" t="s">
        <v>29</v>
      </c>
      <c r="BK7" s="3" t="s">
        <v>30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D7" s="2" t="s">
        <v>36</v>
      </c>
      <c r="CE7" s="3" t="s">
        <v>39</v>
      </c>
      <c r="CF7" s="3" t="s">
        <v>34</v>
      </c>
      <c r="CG7" s="3" t="s">
        <v>35</v>
      </c>
      <c r="CH7" s="3" t="s">
        <v>11</v>
      </c>
      <c r="CI7" s="3" t="s">
        <v>12</v>
      </c>
      <c r="CJ7" s="3" t="s">
        <v>27</v>
      </c>
      <c r="CK7" s="3" t="s">
        <v>28</v>
      </c>
      <c r="CL7" s="3" t="s">
        <v>29</v>
      </c>
      <c r="CM7" s="3" t="s">
        <v>30</v>
      </c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B7" s="56"/>
      <c r="DC7" s="56"/>
      <c r="DE7" s="2" t="s">
        <v>36</v>
      </c>
      <c r="DF7" s="3" t="s">
        <v>39</v>
      </c>
      <c r="DG7" s="3" t="s">
        <v>34</v>
      </c>
      <c r="DH7" s="3" t="s">
        <v>35</v>
      </c>
      <c r="DI7" s="3" t="s">
        <v>11</v>
      </c>
      <c r="DJ7" s="3" t="s">
        <v>12</v>
      </c>
      <c r="DK7" s="3" t="s">
        <v>27</v>
      </c>
      <c r="DL7" s="3" t="s">
        <v>28</v>
      </c>
      <c r="DM7" s="3" t="s">
        <v>29</v>
      </c>
      <c r="DN7" s="3" t="s">
        <v>30</v>
      </c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G7" s="2" t="s">
        <v>36</v>
      </c>
      <c r="EH7" s="3" t="s">
        <v>39</v>
      </c>
      <c r="EI7" s="3" t="s">
        <v>34</v>
      </c>
      <c r="EJ7" s="3" t="s">
        <v>35</v>
      </c>
      <c r="EK7" s="3" t="s">
        <v>11</v>
      </c>
      <c r="EL7" s="3" t="s">
        <v>12</v>
      </c>
      <c r="EM7" s="3" t="s">
        <v>27</v>
      </c>
      <c r="EN7" s="3" t="s">
        <v>28</v>
      </c>
      <c r="EO7" s="3" t="s">
        <v>29</v>
      </c>
      <c r="EP7" s="3" t="s">
        <v>30</v>
      </c>
    </row>
    <row r="8" spans="1:162" x14ac:dyDescent="0.2">
      <c r="A8">
        <v>175</v>
      </c>
      <c r="B8" s="1"/>
      <c r="C8" s="1">
        <f>A8/(10000*2)</f>
        <v>8.7500000000000008E-3</v>
      </c>
      <c r="D8" s="1"/>
      <c r="E8">
        <v>222</v>
      </c>
      <c r="F8">
        <v>276</v>
      </c>
      <c r="G8" s="1">
        <f>E8*F1</f>
        <v>27.830580516600001</v>
      </c>
      <c r="H8" s="1">
        <f>F8*F2</f>
        <v>33.5745608772</v>
      </c>
      <c r="I8" s="1"/>
      <c r="J8" s="1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Z8">
        <v>-140</v>
      </c>
      <c r="AA8" s="1"/>
      <c r="AB8" s="1">
        <f>Z8/(10000*2)</f>
        <v>-7.0000000000000001E-3</v>
      </c>
      <c r="AC8" s="1"/>
      <c r="AD8">
        <v>257</v>
      </c>
      <c r="AE8">
        <v>267</v>
      </c>
      <c r="AF8" s="10">
        <f>AD8*$F$1</f>
        <v>32.218284652100003</v>
      </c>
      <c r="AG8" s="10">
        <f>AE8*$F$2</f>
        <v>32.479738239900001</v>
      </c>
      <c r="AH8" s="10"/>
      <c r="AI8" s="10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Y8" s="56"/>
      <c r="AZ8" s="56"/>
      <c r="BB8">
        <v>90</v>
      </c>
      <c r="BD8">
        <f>BB8/(10000*2)</f>
        <v>4.4999999999999997E-3</v>
      </c>
      <c r="BF8">
        <v>167</v>
      </c>
      <c r="BG8">
        <v>167</v>
      </c>
      <c r="BH8">
        <f>BF8*$BF$1</f>
        <v>3.0206757930000001</v>
      </c>
      <c r="BI8">
        <f>BG8*$BF$2</f>
        <v>2.8480657619999996</v>
      </c>
      <c r="BT8" s="18"/>
      <c r="BU8" s="18"/>
      <c r="BV8" s="15"/>
      <c r="BW8" s="15"/>
      <c r="BX8" s="15"/>
      <c r="BY8" s="15"/>
      <c r="BZ8" s="15"/>
      <c r="CA8" s="15"/>
      <c r="CB8" s="15"/>
      <c r="CD8">
        <v>-50</v>
      </c>
      <c r="CF8">
        <f>CD8/(10000*2)</f>
        <v>-2.5000000000000001E-3</v>
      </c>
      <c r="CH8">
        <v>212</v>
      </c>
      <c r="CI8">
        <v>59</v>
      </c>
      <c r="CJ8">
        <f>CH8*$BF$1</f>
        <v>3.8346303480000001</v>
      </c>
      <c r="CK8">
        <f>CI8*$BF$2</f>
        <v>1.006202874</v>
      </c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E8">
        <v>30</v>
      </c>
      <c r="DG8">
        <f>DE8/(10000*2)</f>
        <v>1.5E-3</v>
      </c>
      <c r="DI8">
        <v>559</v>
      </c>
      <c r="DJ8">
        <v>254</v>
      </c>
      <c r="DK8">
        <f>DI8*$DI$1</f>
        <v>69.222677744999999</v>
      </c>
      <c r="DL8">
        <f>DJ8*$DI$2</f>
        <v>30.616205620399999</v>
      </c>
      <c r="DO8" s="15"/>
      <c r="DP8" s="15"/>
      <c r="DQ8" s="15"/>
      <c r="DR8" s="15"/>
      <c r="DS8" s="15"/>
      <c r="DT8" s="15"/>
      <c r="DU8" s="15"/>
      <c r="DV8" s="18"/>
      <c r="DW8" s="18"/>
      <c r="DX8" s="15"/>
      <c r="DY8" s="15"/>
      <c r="DZ8" s="15"/>
      <c r="EA8" s="15"/>
      <c r="EB8" s="15"/>
      <c r="EC8" s="15"/>
      <c r="ED8" s="15"/>
      <c r="EE8" s="15"/>
      <c r="EG8">
        <v>-140</v>
      </c>
      <c r="EI8">
        <f>EG8/(10000*2)</f>
        <v>-7.0000000000000001E-3</v>
      </c>
      <c r="EK8">
        <v>335</v>
      </c>
      <c r="EL8">
        <v>257</v>
      </c>
      <c r="EM8">
        <f t="shared" ref="EM8:EM13" si="0">EK8*$DI$1</f>
        <v>41.484073424999998</v>
      </c>
      <c r="EN8">
        <f t="shared" ref="EN8:EN13" si="1">EL8*$DI$2</f>
        <v>30.977814348199999</v>
      </c>
      <c r="FE8" s="56"/>
      <c r="FF8" s="56"/>
    </row>
    <row r="9" spans="1:162" x14ac:dyDescent="0.2">
      <c r="A9">
        <v>95</v>
      </c>
      <c r="B9" s="1">
        <f>A9-$A$8</f>
        <v>-80</v>
      </c>
      <c r="C9" s="1">
        <f t="shared" ref="C9:C13" si="2">A9/(10000*2)</f>
        <v>4.7499999999999999E-3</v>
      </c>
      <c r="D9" s="1">
        <f>C9-$C$8</f>
        <v>-4.000000000000001E-3</v>
      </c>
      <c r="E9">
        <v>251</v>
      </c>
      <c r="F9">
        <v>269</v>
      </c>
      <c r="G9" s="1">
        <f>E9*F1</f>
        <v>31.466106800300004</v>
      </c>
      <c r="H9" s="1">
        <f>F9*F2</f>
        <v>32.723032159299997</v>
      </c>
      <c r="I9" s="1">
        <f>G9-G8</f>
        <v>3.6355262837000026</v>
      </c>
      <c r="J9" s="1">
        <f>H9-H8</f>
        <v>-0.85152871790000262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Z9">
        <v>-70</v>
      </c>
      <c r="AA9" s="1">
        <f>Z9-$Z$8</f>
        <v>70</v>
      </c>
      <c r="AB9" s="1">
        <f t="shared" ref="AB9:AB12" si="3">Z9/(10000*2)</f>
        <v>-3.5000000000000001E-3</v>
      </c>
      <c r="AC9" s="1">
        <f>AB9-$AB$8</f>
        <v>3.5000000000000001E-3</v>
      </c>
      <c r="AD9">
        <v>260</v>
      </c>
      <c r="AE9">
        <v>245</v>
      </c>
      <c r="AF9" s="10">
        <f t="shared" ref="AF9:AF12" si="4">AD9*$F$1</f>
        <v>32.594373578000003</v>
      </c>
      <c r="AG9" s="10">
        <f t="shared" ref="AG9:AG12" si="5">AE9*$F$2</f>
        <v>29.803505126499999</v>
      </c>
      <c r="AH9" s="10">
        <f>AF9-$AF$8</f>
        <v>0.37608892589999954</v>
      </c>
      <c r="AI9" s="10">
        <f>AG9-$AG$8</f>
        <v>-2.6762331134000021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BB9">
        <v>110</v>
      </c>
      <c r="BC9">
        <f>BB9-$BB$8</f>
        <v>20</v>
      </c>
      <c r="BD9">
        <f>BB9/(10000*2)</f>
        <v>5.4999999999999997E-3</v>
      </c>
      <c r="BE9">
        <f>BD9-$BD$8</f>
        <v>1E-3</v>
      </c>
      <c r="BF9">
        <v>126</v>
      </c>
      <c r="BG9">
        <v>126</v>
      </c>
      <c r="BH9">
        <f t="shared" ref="BH9:BH12" si="6">BF9*$BF$1</f>
        <v>2.279072754</v>
      </c>
      <c r="BI9">
        <f t="shared" ref="BI9:BI12" si="7">BG9*$BF$2</f>
        <v>2.1488400359999997</v>
      </c>
      <c r="BJ9">
        <f>BH9-$BH$8</f>
        <v>-0.74160303900000013</v>
      </c>
      <c r="BK9">
        <f>BI9-$BI$8</f>
        <v>-0.69922572599999988</v>
      </c>
      <c r="BT9" s="56"/>
      <c r="BU9" s="56"/>
      <c r="BV9" s="15"/>
      <c r="BW9" s="15"/>
      <c r="BX9" s="15"/>
      <c r="BY9" s="15"/>
      <c r="BZ9" s="15"/>
      <c r="CA9" s="15"/>
      <c r="CB9" s="15"/>
      <c r="CD9">
        <v>-70</v>
      </c>
      <c r="CE9">
        <f>CD9-$CD$8</f>
        <v>-20</v>
      </c>
      <c r="CF9">
        <f t="shared" ref="CF9:CF12" si="8">CD9/(10000*2)</f>
        <v>-3.5000000000000001E-3</v>
      </c>
      <c r="CG9">
        <f>CF9-$CF$8</f>
        <v>-1E-3</v>
      </c>
      <c r="CH9">
        <v>210</v>
      </c>
      <c r="CI9">
        <v>107</v>
      </c>
      <c r="CJ9">
        <f>CH9*$BF$1</f>
        <v>3.7984545900000004</v>
      </c>
      <c r="CK9">
        <f t="shared" ref="CK9:CK11" si="9">CI9*$BF$2</f>
        <v>1.8248086019999998</v>
      </c>
      <c r="CL9">
        <f>CJ9-$CJ$8</f>
        <v>-3.6175757999999725E-2</v>
      </c>
      <c r="CM9">
        <f>CK9-$CK$8</f>
        <v>0.81860572799999987</v>
      </c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E9">
        <v>50</v>
      </c>
      <c r="DF9">
        <f>DE9-$DE$8</f>
        <v>20</v>
      </c>
      <c r="DG9">
        <f t="shared" ref="DG9:DG12" si="10">DE9/(10000*2)</f>
        <v>2.5000000000000001E-3</v>
      </c>
      <c r="DH9">
        <f>DG9-$DG$8</f>
        <v>1E-3</v>
      </c>
      <c r="DI9">
        <v>464</v>
      </c>
      <c r="DJ9">
        <v>259</v>
      </c>
      <c r="DK9">
        <f t="shared" ref="DK9:DK12" si="11">DI9*$DI$1</f>
        <v>57.45853752</v>
      </c>
      <c r="DL9">
        <f t="shared" ref="DL9:DL12" si="12">DJ9*$DI$2</f>
        <v>31.218886833399999</v>
      </c>
      <c r="DM9">
        <f>DK9-$DK$8</f>
        <v>-11.764140224999998</v>
      </c>
      <c r="DN9">
        <f>DL9-$DL$8</f>
        <v>0.60268121300000033</v>
      </c>
      <c r="DO9" s="15"/>
      <c r="DP9" s="15"/>
      <c r="DQ9" s="15"/>
      <c r="DR9" s="15"/>
      <c r="DS9" s="15"/>
      <c r="DT9" s="15"/>
      <c r="DU9" s="15"/>
      <c r="DV9" s="56"/>
      <c r="DW9" s="56"/>
      <c r="DX9" s="15"/>
      <c r="DY9" s="15"/>
      <c r="DZ9" s="15"/>
      <c r="EA9" s="15"/>
      <c r="EB9" s="15"/>
      <c r="EC9" s="15"/>
      <c r="ED9" s="15"/>
      <c r="EE9" s="15"/>
      <c r="EG9">
        <v>-130</v>
      </c>
      <c r="EH9">
        <f>EG9-$EG$8</f>
        <v>10</v>
      </c>
      <c r="EI9">
        <f t="shared" ref="EI9:EI12" si="13">EG9/(10000*2)</f>
        <v>-6.4999999999999997E-3</v>
      </c>
      <c r="EJ9">
        <f>EI9-$EI$8</f>
        <v>5.0000000000000044E-4</v>
      </c>
      <c r="EK9">
        <v>335</v>
      </c>
      <c r="EL9">
        <v>211</v>
      </c>
      <c r="EM9">
        <f t="shared" si="0"/>
        <v>41.484073424999998</v>
      </c>
      <c r="EN9">
        <f t="shared" si="1"/>
        <v>25.4331471886</v>
      </c>
      <c r="EO9">
        <f>EM9-$EM$8</f>
        <v>0</v>
      </c>
      <c r="EP9">
        <f>EN9-$EN$8</f>
        <v>-5.5446671595999995</v>
      </c>
      <c r="FE9" s="57"/>
    </row>
    <row r="10" spans="1:162" x14ac:dyDescent="0.2">
      <c r="A10">
        <v>15</v>
      </c>
      <c r="B10" s="1">
        <f t="shared" ref="B10:B13" si="14">A10-$A$8</f>
        <v>-160</v>
      </c>
      <c r="C10" s="1">
        <f t="shared" si="2"/>
        <v>7.5000000000000002E-4</v>
      </c>
      <c r="D10" s="1">
        <f t="shared" ref="D10:D13" si="15">C10-$C$8</f>
        <v>-8.0000000000000002E-3</v>
      </c>
      <c r="E10">
        <v>280</v>
      </c>
      <c r="F10">
        <v>263</v>
      </c>
      <c r="G10" s="1">
        <f>E10*F1</f>
        <v>35.101633084000007</v>
      </c>
      <c r="H10" s="1">
        <f>F10*F2</f>
        <v>31.993150401099999</v>
      </c>
      <c r="I10" s="1">
        <f t="shared" ref="I10:I13" si="16">G10-G9</f>
        <v>3.6355262837000026</v>
      </c>
      <c r="J10" s="1">
        <f t="shared" ref="J10:J13" si="17">H10-H9</f>
        <v>-0.72988175819999768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Z10">
        <v>0</v>
      </c>
      <c r="AA10" s="1">
        <f>Z10-$Z$8</f>
        <v>140</v>
      </c>
      <c r="AB10" s="1">
        <f t="shared" si="3"/>
        <v>0</v>
      </c>
      <c r="AC10" s="1">
        <f>AB10-$AB$8</f>
        <v>7.0000000000000001E-3</v>
      </c>
      <c r="AD10">
        <v>260</v>
      </c>
      <c r="AE10">
        <v>222</v>
      </c>
      <c r="AF10" s="10">
        <f t="shared" si="4"/>
        <v>32.594373578000003</v>
      </c>
      <c r="AG10" s="10">
        <f t="shared" si="5"/>
        <v>27.005625053399999</v>
      </c>
      <c r="AH10" s="10">
        <f t="shared" ref="AH10:AH12" si="18">AF10-$AF$8</f>
        <v>0.37608892589999954</v>
      </c>
      <c r="AI10" s="10">
        <f>AG10-$AG$8</f>
        <v>-5.4741131865000021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BB10">
        <v>70</v>
      </c>
      <c r="BC10">
        <f t="shared" ref="BC10:BC17" si="19">BB10-$BB$8</f>
        <v>-20</v>
      </c>
      <c r="BD10">
        <f t="shared" ref="BD9:BD12" si="20">BB10/(10000*2)</f>
        <v>3.5000000000000001E-3</v>
      </c>
      <c r="BE10">
        <f t="shared" ref="BE10:BE12" si="21">BD10-$BD$8</f>
        <v>-9.9999999999999959E-4</v>
      </c>
      <c r="BF10">
        <v>210</v>
      </c>
      <c r="BG10">
        <v>210</v>
      </c>
      <c r="BH10">
        <f t="shared" si="6"/>
        <v>3.7984545900000004</v>
      </c>
      <c r="BI10">
        <f t="shared" si="7"/>
        <v>3.5814000599999996</v>
      </c>
      <c r="BJ10">
        <f t="shared" ref="BJ10:BJ12" si="22">BH10-$BH$8</f>
        <v>0.7777787970000003</v>
      </c>
      <c r="BK10">
        <f>BI10-$BI$8</f>
        <v>0.73333429799999994</v>
      </c>
      <c r="BT10" s="18"/>
      <c r="BU10" s="18"/>
      <c r="BV10" s="15"/>
      <c r="BW10" s="15"/>
      <c r="BX10" s="15"/>
      <c r="BY10" s="15"/>
      <c r="BZ10" s="15"/>
      <c r="CA10" s="15"/>
      <c r="CB10" s="15"/>
      <c r="CD10">
        <v>-90</v>
      </c>
      <c r="CE10">
        <f t="shared" ref="CE10:CE14" si="23">CD10-$CD$8</f>
        <v>-40</v>
      </c>
      <c r="CF10">
        <f t="shared" si="8"/>
        <v>-4.4999999999999997E-3</v>
      </c>
      <c r="CG10">
        <f t="shared" ref="CG10:CG12" si="24">CF10-$CF$8</f>
        <v>-1.9999999999999996E-3</v>
      </c>
      <c r="CH10">
        <v>202</v>
      </c>
      <c r="CI10">
        <v>156</v>
      </c>
      <c r="CJ10">
        <f t="shared" ref="CJ10:CJ11" si="25">CH10*$BF$1</f>
        <v>3.6537515580000002</v>
      </c>
      <c r="CK10">
        <f t="shared" si="9"/>
        <v>2.6604686159999997</v>
      </c>
      <c r="CL10">
        <f>CJ10-$CJ$8</f>
        <v>-0.18087878999999996</v>
      </c>
      <c r="CM10">
        <f t="shared" ref="CM10:CM12" si="26">CK10-$CK$8</f>
        <v>1.6542657419999998</v>
      </c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E10">
        <v>70</v>
      </c>
      <c r="DF10">
        <f t="shared" ref="DF10:DF15" si="27">DE10-$DE$8</f>
        <v>40</v>
      </c>
      <c r="DG10">
        <f t="shared" si="10"/>
        <v>3.5000000000000001E-3</v>
      </c>
      <c r="DH10">
        <f t="shared" ref="DH10:DH12" si="28">DG10-$DG$8</f>
        <v>2E-3</v>
      </c>
      <c r="DI10">
        <v>374</v>
      </c>
      <c r="DJ10">
        <v>262</v>
      </c>
      <c r="DK10">
        <f t="shared" si="11"/>
        <v>46.313562570000002</v>
      </c>
      <c r="DL10">
        <f t="shared" si="12"/>
        <v>31.580495561199999</v>
      </c>
      <c r="DM10">
        <f t="shared" ref="DM10:DM11" si="29">DK10-$DK$8</f>
        <v>-22.909115174999997</v>
      </c>
      <c r="DN10">
        <f t="shared" ref="DN10:DN12" si="30">DL10-$DL$8</f>
        <v>0.96428994080000052</v>
      </c>
      <c r="DO10" s="15"/>
      <c r="DP10" s="15"/>
      <c r="DQ10" s="15"/>
      <c r="DR10" s="15"/>
      <c r="DS10" s="15"/>
      <c r="DT10" s="15"/>
      <c r="DU10" s="15"/>
      <c r="DV10" s="18"/>
      <c r="DW10" s="18"/>
      <c r="DX10" s="15"/>
      <c r="DY10" s="15"/>
      <c r="DZ10" s="15"/>
      <c r="EA10" s="15"/>
      <c r="EB10" s="15"/>
      <c r="EC10" s="15"/>
      <c r="ED10" s="15"/>
      <c r="EE10" s="15"/>
      <c r="EG10">
        <v>-120</v>
      </c>
      <c r="EH10">
        <f t="shared" ref="EH10:EH13" si="31">EG10-$EG$8</f>
        <v>20</v>
      </c>
      <c r="EI10">
        <f t="shared" si="13"/>
        <v>-6.0000000000000001E-3</v>
      </c>
      <c r="EJ10">
        <f t="shared" ref="EJ10:EJ12" si="32">EI10-$EI$8</f>
        <v>1E-3</v>
      </c>
      <c r="EK10">
        <v>342</v>
      </c>
      <c r="EL10">
        <v>169</v>
      </c>
      <c r="EM10">
        <f t="shared" si="0"/>
        <v>42.350904809999996</v>
      </c>
      <c r="EN10">
        <f t="shared" si="1"/>
        <v>20.3706249994</v>
      </c>
      <c r="EO10">
        <f>EM10-$EM$8</f>
        <v>0.86683138499999757</v>
      </c>
      <c r="EP10">
        <f>EN10-$EN$8</f>
        <v>-10.607189348799999</v>
      </c>
      <c r="FE10" s="57"/>
    </row>
    <row r="11" spans="1:162" x14ac:dyDescent="0.2">
      <c r="A11">
        <v>-65</v>
      </c>
      <c r="B11" s="1">
        <f t="shared" si="14"/>
        <v>-240</v>
      </c>
      <c r="C11" s="1">
        <f t="shared" si="2"/>
        <v>-3.2499999999999999E-3</v>
      </c>
      <c r="D11" s="1">
        <f t="shared" si="15"/>
        <v>-1.2E-2</v>
      </c>
      <c r="E11">
        <v>309</v>
      </c>
      <c r="F11">
        <v>257</v>
      </c>
      <c r="G11" s="1">
        <f>E11*F1</f>
        <v>38.737159367700002</v>
      </c>
      <c r="H11" s="1">
        <f>F11*F2</f>
        <v>31.263268642900002</v>
      </c>
      <c r="I11" s="1">
        <f t="shared" si="16"/>
        <v>3.6355262836999955</v>
      </c>
      <c r="J11" s="1">
        <f t="shared" si="17"/>
        <v>-0.72988175819999768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Z11">
        <v>70</v>
      </c>
      <c r="AA11" s="1">
        <f t="shared" ref="AA11:AA12" si="33">Z11-$Z$8</f>
        <v>210</v>
      </c>
      <c r="AB11" s="1">
        <f t="shared" si="3"/>
        <v>3.5000000000000001E-3</v>
      </c>
      <c r="AC11" s="1">
        <f t="shared" ref="AC11:AC12" si="34">AB11-$AB$8</f>
        <v>1.0500000000000001E-2</v>
      </c>
      <c r="AD11">
        <v>262</v>
      </c>
      <c r="AE11">
        <v>199</v>
      </c>
      <c r="AF11" s="10">
        <f>AD11*$F$1</f>
        <v>32.845099528600002</v>
      </c>
      <c r="AG11" s="10">
        <f>AE11*$F$2</f>
        <v>24.207744980299999</v>
      </c>
      <c r="AH11" s="10">
        <f>AF11-$AF$8</f>
        <v>0.62681487649999923</v>
      </c>
      <c r="AI11" s="10">
        <f>AG11-$AG$8</f>
        <v>-8.2719932596000021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BB11">
        <v>50</v>
      </c>
      <c r="BC11">
        <f t="shared" si="19"/>
        <v>-40</v>
      </c>
      <c r="BD11">
        <f t="shared" si="20"/>
        <v>2.5000000000000001E-3</v>
      </c>
      <c r="BE11">
        <f t="shared" si="21"/>
        <v>-1.9999999999999996E-3</v>
      </c>
      <c r="BF11">
        <v>256</v>
      </c>
      <c r="BG11">
        <v>256</v>
      </c>
      <c r="BH11">
        <f>BF11*$BF$1</f>
        <v>4.6304970240000003</v>
      </c>
      <c r="BI11">
        <f t="shared" si="7"/>
        <v>4.3658972159999996</v>
      </c>
      <c r="BJ11">
        <f>BH11-$BH$8</f>
        <v>1.6098212310000002</v>
      </c>
      <c r="BK11">
        <f t="shared" ref="BK11:BK12" si="35">BI11-$BI$8</f>
        <v>1.517831454</v>
      </c>
      <c r="BT11" s="18"/>
      <c r="BU11" s="18"/>
      <c r="BV11" s="15"/>
      <c r="BW11" s="15"/>
      <c r="BX11" s="15"/>
      <c r="BY11" s="15"/>
      <c r="BZ11" s="15"/>
      <c r="CA11" s="15"/>
      <c r="CB11" s="15"/>
      <c r="CD11">
        <v>-110</v>
      </c>
      <c r="CE11">
        <f t="shared" si="23"/>
        <v>-60</v>
      </c>
      <c r="CF11">
        <f t="shared" si="8"/>
        <v>-5.4999999999999997E-3</v>
      </c>
      <c r="CG11">
        <f t="shared" si="24"/>
        <v>-2.9999999999999996E-3</v>
      </c>
      <c r="CH11">
        <v>200</v>
      </c>
      <c r="CI11">
        <v>206</v>
      </c>
      <c r="CJ11">
        <f>CH11*$BF$1</f>
        <v>3.6175758</v>
      </c>
      <c r="CK11">
        <f t="shared" si="9"/>
        <v>3.5131829159999999</v>
      </c>
      <c r="CL11">
        <f t="shared" ref="CL11" si="36">CJ11-$CJ$8</f>
        <v>-0.21705454800000012</v>
      </c>
      <c r="CM11">
        <f>CK11-$CK$8</f>
        <v>2.5069800419999999</v>
      </c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E11">
        <v>90</v>
      </c>
      <c r="DF11">
        <f t="shared" si="27"/>
        <v>60</v>
      </c>
      <c r="DG11">
        <f t="shared" si="10"/>
        <v>4.4999999999999997E-3</v>
      </c>
      <c r="DH11">
        <f t="shared" si="28"/>
        <v>2.9999999999999996E-3</v>
      </c>
      <c r="DI11">
        <v>280</v>
      </c>
      <c r="DJ11">
        <v>271</v>
      </c>
      <c r="DK11">
        <f t="shared" si="11"/>
        <v>34.673255400000002</v>
      </c>
      <c r="DL11">
        <f t="shared" si="12"/>
        <v>32.6653217446</v>
      </c>
      <c r="DM11">
        <f t="shared" si="29"/>
        <v>-34.549422344999996</v>
      </c>
      <c r="DN11">
        <f>DL11-$DL$8</f>
        <v>2.0491161242000011</v>
      </c>
      <c r="DO11" s="15"/>
      <c r="DP11" s="15"/>
      <c r="DQ11" s="15"/>
      <c r="DR11" s="15"/>
      <c r="DS11" s="15"/>
      <c r="DT11" s="15"/>
      <c r="DU11" s="15"/>
      <c r="DV11" s="18"/>
      <c r="DW11" s="18"/>
      <c r="DX11" s="15"/>
      <c r="DY11" s="15"/>
      <c r="DZ11" s="15"/>
      <c r="EA11" s="15"/>
      <c r="EB11" s="15"/>
      <c r="EC11" s="15"/>
      <c r="ED11" s="15"/>
      <c r="EE11" s="15"/>
      <c r="EG11">
        <v>-110</v>
      </c>
      <c r="EH11">
        <f t="shared" si="31"/>
        <v>30</v>
      </c>
      <c r="EI11">
        <f t="shared" si="13"/>
        <v>-5.4999999999999997E-3</v>
      </c>
      <c r="EJ11">
        <f t="shared" si="32"/>
        <v>1.5000000000000005E-3</v>
      </c>
      <c r="EK11">
        <v>352</v>
      </c>
      <c r="EL11">
        <v>121</v>
      </c>
      <c r="EM11">
        <f t="shared" si="0"/>
        <v>43.589235359999996</v>
      </c>
      <c r="EN11">
        <f t="shared" si="1"/>
        <v>14.584885354599999</v>
      </c>
      <c r="EO11">
        <f>EM11-$EM$8</f>
        <v>2.1051619349999982</v>
      </c>
      <c r="EP11">
        <f>EN11-$EN$8</f>
        <v>-16.392928993600002</v>
      </c>
      <c r="FE11" s="57"/>
    </row>
    <row r="12" spans="1:162" x14ac:dyDescent="0.2">
      <c r="A12">
        <v>-145</v>
      </c>
      <c r="B12" s="1">
        <f t="shared" si="14"/>
        <v>-320</v>
      </c>
      <c r="C12" s="1">
        <f t="shared" si="2"/>
        <v>-7.2500000000000004E-3</v>
      </c>
      <c r="D12" s="1">
        <f t="shared" si="15"/>
        <v>-1.6E-2</v>
      </c>
      <c r="E12">
        <v>337</v>
      </c>
      <c r="F12">
        <v>252</v>
      </c>
      <c r="G12" s="1">
        <f>E12*F1</f>
        <v>42.247322676100005</v>
      </c>
      <c r="H12" s="1">
        <f>F12*F2</f>
        <v>30.655033844400002</v>
      </c>
      <c r="I12" s="1">
        <f t="shared" si="16"/>
        <v>3.5101633084000028</v>
      </c>
      <c r="J12" s="1">
        <f t="shared" si="17"/>
        <v>-0.60823479849999984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Z12">
        <v>140</v>
      </c>
      <c r="AA12" s="1">
        <f t="shared" si="33"/>
        <v>280</v>
      </c>
      <c r="AB12" s="1">
        <f t="shared" si="3"/>
        <v>7.0000000000000001E-3</v>
      </c>
      <c r="AC12" s="1">
        <f t="shared" si="34"/>
        <v>1.4E-2</v>
      </c>
      <c r="AD12">
        <v>264</v>
      </c>
      <c r="AE12">
        <v>176</v>
      </c>
      <c r="AF12" s="10">
        <f t="shared" si="4"/>
        <v>33.095825479200002</v>
      </c>
      <c r="AG12" s="10">
        <f t="shared" si="5"/>
        <v>21.409864907199999</v>
      </c>
      <c r="AH12" s="10">
        <f t="shared" si="18"/>
        <v>0.87754082709999892</v>
      </c>
      <c r="AI12" s="10">
        <f>AG12-$AG$8</f>
        <v>-11.069873332700002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BB12">
        <v>30</v>
      </c>
      <c r="BC12">
        <f t="shared" si="19"/>
        <v>-60</v>
      </c>
      <c r="BD12">
        <f t="shared" si="20"/>
        <v>1.5E-3</v>
      </c>
      <c r="BE12">
        <f t="shared" si="21"/>
        <v>-2.9999999999999996E-3</v>
      </c>
      <c r="BF12">
        <v>295</v>
      </c>
      <c r="BG12">
        <v>295</v>
      </c>
      <c r="BH12">
        <f t="shared" si="6"/>
        <v>5.3359243050000007</v>
      </c>
      <c r="BI12">
        <f>BG12*$BF$2</f>
        <v>5.0310143699999994</v>
      </c>
      <c r="BJ12">
        <f t="shared" si="22"/>
        <v>2.3152485120000006</v>
      </c>
      <c r="BK12">
        <f t="shared" si="35"/>
        <v>2.1829486079999998</v>
      </c>
      <c r="BT12" s="18"/>
      <c r="BU12" s="18"/>
      <c r="BV12" s="15"/>
      <c r="BW12" s="15"/>
      <c r="BX12" s="15"/>
      <c r="BY12" s="15"/>
      <c r="BZ12" s="15"/>
      <c r="CA12" s="15"/>
      <c r="CB12" s="15"/>
      <c r="CD12">
        <v>-130</v>
      </c>
      <c r="CE12">
        <f t="shared" si="23"/>
        <v>-80</v>
      </c>
      <c r="CF12">
        <f t="shared" si="8"/>
        <v>-6.4999999999999997E-3</v>
      </c>
      <c r="CG12">
        <f t="shared" si="24"/>
        <v>-4.0000000000000001E-3</v>
      </c>
      <c r="CH12">
        <v>193</v>
      </c>
      <c r="CI12">
        <v>256</v>
      </c>
      <c r="CJ12">
        <f>CH12*$BF$1</f>
        <v>3.4909606470000001</v>
      </c>
      <c r="CK12">
        <f>CI12*$BF$2</f>
        <v>4.3658972159999996</v>
      </c>
      <c r="CL12">
        <f>CJ12-$CJ$8</f>
        <v>-0.34366970100000005</v>
      </c>
      <c r="CM12">
        <f t="shared" si="26"/>
        <v>3.3596943419999996</v>
      </c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E12">
        <v>110</v>
      </c>
      <c r="DF12">
        <f t="shared" si="27"/>
        <v>80</v>
      </c>
      <c r="DG12">
        <f t="shared" si="10"/>
        <v>5.4999999999999997E-3</v>
      </c>
      <c r="DH12">
        <f t="shared" si="28"/>
        <v>4.0000000000000001E-3</v>
      </c>
      <c r="DI12">
        <v>182</v>
      </c>
      <c r="DJ12">
        <v>276</v>
      </c>
      <c r="DK12">
        <f t="shared" si="11"/>
        <v>22.537616010000001</v>
      </c>
      <c r="DL12">
        <f t="shared" si="12"/>
        <v>33.268002957599997</v>
      </c>
      <c r="DM12">
        <f>DK12-$DK$8</f>
        <v>-46.685061734999998</v>
      </c>
      <c r="DN12">
        <f>DL12-$DL$8</f>
        <v>2.6517973371999979</v>
      </c>
      <c r="DO12" s="15"/>
      <c r="DP12" s="15"/>
      <c r="DQ12" s="15"/>
      <c r="DR12" s="15"/>
      <c r="DS12" s="15"/>
      <c r="DT12" s="15"/>
      <c r="DU12" s="15"/>
      <c r="DV12" s="18"/>
      <c r="DW12" s="18"/>
      <c r="DX12" s="15"/>
      <c r="DY12" s="15"/>
      <c r="DZ12" s="15"/>
      <c r="EA12" s="15"/>
      <c r="EB12" s="15"/>
      <c r="EC12" s="15"/>
      <c r="ED12" s="15"/>
      <c r="EE12" s="15"/>
      <c r="EG12">
        <v>-100</v>
      </c>
      <c r="EH12">
        <f t="shared" si="31"/>
        <v>40</v>
      </c>
      <c r="EI12">
        <f>EG12/(10000*2)</f>
        <v>-5.0000000000000001E-3</v>
      </c>
      <c r="EJ12">
        <f t="shared" si="32"/>
        <v>2E-3</v>
      </c>
      <c r="EK12">
        <v>355</v>
      </c>
      <c r="EL12">
        <v>76</v>
      </c>
      <c r="EM12">
        <f t="shared" si="0"/>
        <v>43.960734524999999</v>
      </c>
      <c r="EN12">
        <f t="shared" si="1"/>
        <v>9.1607544375999996</v>
      </c>
      <c r="EO12">
        <f>EM12-$EM$8</f>
        <v>2.4766611000000012</v>
      </c>
      <c r="EP12">
        <f>EN12-$EN$8</f>
        <v>-21.817059910600001</v>
      </c>
    </row>
    <row r="13" spans="1:162" x14ac:dyDescent="0.2">
      <c r="A13">
        <v>-178.4</v>
      </c>
      <c r="B13" s="1">
        <f t="shared" si="14"/>
        <v>-353.4</v>
      </c>
      <c r="C13" s="1">
        <f t="shared" si="2"/>
        <v>-8.9200000000000008E-3</v>
      </c>
      <c r="D13" s="1">
        <f t="shared" si="15"/>
        <v>-1.7670000000000002E-2</v>
      </c>
      <c r="E13">
        <v>351</v>
      </c>
      <c r="F13">
        <v>251</v>
      </c>
      <c r="G13" s="10">
        <f>E13*F1</f>
        <v>44.002404330300003</v>
      </c>
      <c r="H13" s="10">
        <f>F13*F2</f>
        <v>30.533386884700001</v>
      </c>
      <c r="I13" s="1">
        <f t="shared" si="16"/>
        <v>1.7550816541999978</v>
      </c>
      <c r="J13" s="1">
        <f t="shared" si="17"/>
        <v>-0.12164695970000139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BB13">
        <v>10</v>
      </c>
      <c r="BC13">
        <f t="shared" si="19"/>
        <v>-80</v>
      </c>
      <c r="BD13">
        <f>BB13/(10000*2)</f>
        <v>5.0000000000000001E-4</v>
      </c>
      <c r="BE13">
        <f>BD13-$BD$8</f>
        <v>-4.0000000000000001E-3</v>
      </c>
      <c r="BF13">
        <v>335</v>
      </c>
      <c r="BG13">
        <v>335</v>
      </c>
      <c r="BH13">
        <f>BF13*$BF$1</f>
        <v>6.0594394650000005</v>
      </c>
      <c r="BI13">
        <f>BG13*$BF$2</f>
        <v>5.7131858099999997</v>
      </c>
      <c r="BJ13">
        <f>BH13-$BH$8</f>
        <v>3.0387636720000004</v>
      </c>
      <c r="BK13">
        <f>BI13-$BI$8</f>
        <v>2.8651200480000001</v>
      </c>
      <c r="BV13" s="15"/>
      <c r="BW13" s="15"/>
      <c r="BX13" s="15"/>
      <c r="BY13" s="15"/>
      <c r="BZ13" s="15"/>
      <c r="CA13" s="15"/>
      <c r="CB13" s="15"/>
      <c r="CD13">
        <v>-142.4</v>
      </c>
      <c r="CE13">
        <f t="shared" si="23"/>
        <v>-92.4</v>
      </c>
      <c r="CF13">
        <f>CD13/(10000*2)</f>
        <v>-7.1200000000000005E-3</v>
      </c>
      <c r="CG13">
        <f>CF13-$CF$8</f>
        <v>-4.6200000000000008E-3</v>
      </c>
      <c r="CH13">
        <v>192</v>
      </c>
      <c r="CI13">
        <v>287</v>
      </c>
      <c r="CJ13">
        <f>CH13*$BF$1</f>
        <v>3.4728727680000002</v>
      </c>
      <c r="CK13">
        <f>CI13*$BF$2</f>
        <v>4.8945800819999992</v>
      </c>
      <c r="CL13">
        <f>CJ13-$CJ$8</f>
        <v>-0.36175757999999991</v>
      </c>
      <c r="CM13">
        <f>CK13-$CK$8</f>
        <v>3.8883772079999992</v>
      </c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E13">
        <v>130</v>
      </c>
      <c r="DF13">
        <f t="shared" si="27"/>
        <v>100</v>
      </c>
      <c r="DG13">
        <f>DE13/(10000*2)</f>
        <v>6.4999999999999997E-3</v>
      </c>
      <c r="DH13">
        <f>DG13-$DG$8</f>
        <v>4.9999999999999992E-3</v>
      </c>
      <c r="DI13">
        <v>91</v>
      </c>
      <c r="DJ13">
        <v>279</v>
      </c>
      <c r="DK13">
        <f>DI13*$DI$1</f>
        <v>11.268808005</v>
      </c>
      <c r="DL13">
        <f>DJ13*$DI$2</f>
        <v>33.6296116854</v>
      </c>
      <c r="DM13">
        <f>DK13-$DK$8</f>
        <v>-57.953869740000002</v>
      </c>
      <c r="DN13">
        <f>DL13-$DL$8</f>
        <v>3.0134060650000016</v>
      </c>
      <c r="DO13" s="15"/>
      <c r="DP13" s="15"/>
      <c r="DQ13" s="15"/>
      <c r="DR13" s="15"/>
      <c r="DS13" s="15"/>
      <c r="DT13" s="15"/>
      <c r="DU13" s="15"/>
      <c r="DV13" s="18"/>
      <c r="DW13" s="18"/>
      <c r="DX13" s="15"/>
      <c r="DY13" s="15"/>
      <c r="DZ13" s="15"/>
      <c r="EA13" s="15"/>
      <c r="EB13" s="15"/>
      <c r="EC13" s="15"/>
      <c r="ED13" s="15"/>
      <c r="EE13" s="15"/>
      <c r="EG13">
        <v>-90</v>
      </c>
      <c r="EH13">
        <f t="shared" si="31"/>
        <v>50</v>
      </c>
      <c r="EI13">
        <f>EG13/(10000*2)</f>
        <v>-4.4999999999999997E-3</v>
      </c>
      <c r="EJ13">
        <f>EI13-$EI$8</f>
        <v>2.5000000000000005E-3</v>
      </c>
      <c r="EK13">
        <v>370</v>
      </c>
      <c r="EL13">
        <v>25</v>
      </c>
      <c r="EM13">
        <f t="shared" si="0"/>
        <v>45.81823035</v>
      </c>
      <c r="EN13">
        <f t="shared" si="1"/>
        <v>3.0134060649999999</v>
      </c>
      <c r="EO13">
        <f>EM13-$EM$8</f>
        <v>4.334156925000002</v>
      </c>
      <c r="EP13">
        <f>EN13-$EN$8</f>
        <v>-27.964408283200001</v>
      </c>
    </row>
    <row r="14" spans="1:16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BV14" s="15"/>
      <c r="BW14" s="15"/>
      <c r="BX14" s="15"/>
      <c r="BY14" s="15"/>
      <c r="BZ14" s="15"/>
      <c r="CA14" s="15"/>
      <c r="CB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</row>
    <row r="15" spans="1:162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BV15" s="15"/>
      <c r="BW15" s="15"/>
      <c r="BX15" s="15"/>
      <c r="BY15" s="15"/>
      <c r="BZ15" s="15"/>
      <c r="CA15" s="15"/>
      <c r="CB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</row>
    <row r="16" spans="1:162" x14ac:dyDescent="0.2">
      <c r="A16" s="10"/>
      <c r="B16" s="10"/>
      <c r="C16" s="10"/>
      <c r="D16" s="10"/>
      <c r="E16" s="18"/>
      <c r="F16" s="18"/>
      <c r="G16" s="10"/>
      <c r="H16" s="10"/>
      <c r="I16" s="10"/>
      <c r="J16" s="10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BV16" s="15"/>
      <c r="BW16" s="15"/>
      <c r="BX16" s="15"/>
      <c r="BY16" s="15"/>
      <c r="BZ16" s="15"/>
      <c r="CA16" s="15"/>
      <c r="CB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</row>
    <row r="17" spans="1:162" x14ac:dyDescent="0.2">
      <c r="A17" s="10"/>
      <c r="B17" s="10"/>
      <c r="C17" s="10"/>
      <c r="D17" s="10"/>
      <c r="F17" s="15"/>
      <c r="G17" s="10"/>
      <c r="H17" s="10"/>
      <c r="I17" s="10"/>
      <c r="J17" s="10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BV17" s="15"/>
      <c r="BW17" s="15"/>
      <c r="BX17" s="15"/>
      <c r="BY17" s="15"/>
      <c r="BZ17" s="15"/>
      <c r="CA17" s="15"/>
      <c r="CB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</row>
    <row r="18" spans="1:16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BV18" s="15"/>
      <c r="BW18" s="15"/>
      <c r="BX18" s="15"/>
      <c r="BY18" s="15"/>
      <c r="BZ18" s="15"/>
      <c r="CA18" s="15"/>
      <c r="CB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</row>
    <row r="19" spans="1:162" x14ac:dyDescent="0.2">
      <c r="K19" s="15"/>
      <c r="N19" s="15"/>
      <c r="O19" s="15"/>
      <c r="P19" s="15"/>
      <c r="Q19" s="18"/>
      <c r="R19" s="18"/>
      <c r="S19" s="15"/>
      <c r="T19" s="15"/>
      <c r="U19" s="15"/>
      <c r="V19" s="15"/>
      <c r="W19" s="15"/>
      <c r="X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BV19" s="15"/>
      <c r="BW19" s="15"/>
      <c r="BX19" s="15"/>
      <c r="BY19" s="15"/>
      <c r="BZ19" s="15"/>
      <c r="CA19" s="15"/>
      <c r="CB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</row>
    <row r="20" spans="1:162" x14ac:dyDescent="0.2">
      <c r="A20" s="24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Z20" s="24" t="s">
        <v>21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BV20" s="15"/>
      <c r="BW20" s="15"/>
      <c r="BX20" s="15"/>
      <c r="BY20" s="15"/>
      <c r="BZ20" s="15"/>
      <c r="CA20" s="15"/>
      <c r="CB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</row>
    <row r="21" spans="1:162" x14ac:dyDescent="0.2">
      <c r="A21" s="2" t="s">
        <v>36</v>
      </c>
      <c r="B21" s="3" t="s">
        <v>38</v>
      </c>
      <c r="C21" s="3" t="s">
        <v>34</v>
      </c>
      <c r="D21" s="3" t="s">
        <v>35</v>
      </c>
      <c r="E21" s="3" t="s">
        <v>11</v>
      </c>
      <c r="F21" s="3" t="s">
        <v>12</v>
      </c>
      <c r="G21" s="2" t="s">
        <v>27</v>
      </c>
      <c r="H21" s="2" t="s">
        <v>28</v>
      </c>
      <c r="I21" s="2" t="s">
        <v>29</v>
      </c>
      <c r="J21" s="2" t="s">
        <v>30</v>
      </c>
      <c r="K21" s="17"/>
      <c r="L21" s="17"/>
      <c r="M21" s="17"/>
      <c r="N21" s="17"/>
      <c r="O21" s="17"/>
      <c r="P21" s="17"/>
      <c r="Q21" s="53"/>
      <c r="R21" s="53"/>
      <c r="S21" s="17"/>
      <c r="T21" s="17"/>
      <c r="U21" s="17"/>
      <c r="V21" s="17"/>
      <c r="W21" s="17"/>
      <c r="X21" s="17"/>
      <c r="Z21" s="2" t="s">
        <v>36</v>
      </c>
      <c r="AA21" s="3" t="s">
        <v>39</v>
      </c>
      <c r="AB21" s="3" t="s">
        <v>34</v>
      </c>
      <c r="AC21" s="3" t="s">
        <v>35</v>
      </c>
      <c r="AD21" s="3" t="s">
        <v>11</v>
      </c>
      <c r="AE21" s="3" t="s">
        <v>12</v>
      </c>
      <c r="AF21" s="2" t="s">
        <v>27</v>
      </c>
      <c r="AG21" s="2" t="s">
        <v>28</v>
      </c>
      <c r="AH21" s="2" t="s">
        <v>29</v>
      </c>
      <c r="AI21" s="2" t="s">
        <v>30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BV21" s="15"/>
      <c r="BW21" s="15"/>
      <c r="BX21" s="15"/>
      <c r="BY21" s="15"/>
      <c r="BZ21" s="15"/>
      <c r="CA21" s="15"/>
      <c r="CB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</row>
    <row r="22" spans="1:162" x14ac:dyDescent="0.2">
      <c r="A22">
        <v>-100</v>
      </c>
      <c r="C22">
        <f>A22/(10000*2)</f>
        <v>-5.0000000000000001E-3</v>
      </c>
      <c r="E22">
        <v>391</v>
      </c>
      <c r="F22">
        <v>251</v>
      </c>
      <c r="G22">
        <f t="shared" ref="G22:G27" si="37">E22*$F$1</f>
        <v>49.016923342300004</v>
      </c>
      <c r="H22">
        <f t="shared" ref="H22:H27" si="38">F22*$F$2</f>
        <v>30.533386884700001</v>
      </c>
      <c r="K22" s="15"/>
      <c r="L22" s="15"/>
      <c r="M22" s="15"/>
      <c r="N22" s="15"/>
      <c r="O22" s="15"/>
      <c r="P22" s="15"/>
      <c r="Q22" s="18"/>
      <c r="R22" s="18"/>
      <c r="S22" s="15"/>
      <c r="T22" s="15"/>
      <c r="U22" s="15"/>
      <c r="V22" s="15"/>
      <c r="W22" s="15"/>
      <c r="X22" s="15"/>
      <c r="Z22">
        <v>-500</v>
      </c>
      <c r="AB22">
        <f>Z22/(10000*2)</f>
        <v>-2.5000000000000001E-2</v>
      </c>
      <c r="AD22">
        <v>244</v>
      </c>
      <c r="AE22">
        <v>344</v>
      </c>
      <c r="AF22">
        <f t="shared" ref="AF22:AF28" si="39">AD22*$F$1</f>
        <v>30.588565973200001</v>
      </c>
      <c r="AG22">
        <f t="shared" ref="AG22:AG28" si="40">AE22*$F$2</f>
        <v>41.846554136800002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Y22" s="56"/>
      <c r="AZ22" s="56"/>
      <c r="BV22" s="15"/>
      <c r="BW22" s="15"/>
      <c r="BX22" s="15"/>
      <c r="BY22" s="15"/>
      <c r="BZ22" s="15"/>
      <c r="CA22" s="15"/>
      <c r="CB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</row>
    <row r="23" spans="1:162" x14ac:dyDescent="0.2">
      <c r="A23">
        <v>0</v>
      </c>
      <c r="B23">
        <f>A23-$A$22</f>
        <v>100</v>
      </c>
      <c r="C23">
        <f t="shared" ref="C23:C28" si="41">A23/(10000*2)</f>
        <v>0</v>
      </c>
      <c r="D23">
        <f>C23-$C$22</f>
        <v>5.0000000000000001E-3</v>
      </c>
      <c r="E23">
        <v>352</v>
      </c>
      <c r="F23">
        <v>256</v>
      </c>
      <c r="G23">
        <f t="shared" si="37"/>
        <v>44.127767305600003</v>
      </c>
      <c r="H23">
        <f t="shared" si="38"/>
        <v>31.1416216832</v>
      </c>
      <c r="I23">
        <f>G23-$G$22</f>
        <v>-4.8891560367000011</v>
      </c>
      <c r="J23">
        <f>H23-$H$22</f>
        <v>0.60823479849999984</v>
      </c>
      <c r="K23" s="15"/>
      <c r="L23" s="15"/>
      <c r="M23" s="15"/>
      <c r="N23" s="15"/>
      <c r="O23" s="15"/>
      <c r="P23" s="15"/>
      <c r="Q23" s="18"/>
      <c r="R23" s="18"/>
      <c r="S23" s="15"/>
      <c r="T23" s="15"/>
      <c r="U23" s="15"/>
      <c r="V23" s="15"/>
      <c r="W23" s="15"/>
      <c r="X23" s="15"/>
      <c r="Z23">
        <v>-300</v>
      </c>
      <c r="AA23">
        <f>Z23-$Z$22</f>
        <v>200</v>
      </c>
      <c r="AB23">
        <f t="shared" ref="AB23:AB27" si="42">Z23/(10000*2)</f>
        <v>-1.4999999999999999E-2</v>
      </c>
      <c r="AC23">
        <f>AB23-$AB$22</f>
        <v>1.0000000000000002E-2</v>
      </c>
      <c r="AD23">
        <v>255</v>
      </c>
      <c r="AE23">
        <v>287</v>
      </c>
      <c r="AF23">
        <f>AD23*$F$1</f>
        <v>31.967558701500003</v>
      </c>
      <c r="AG23">
        <f t="shared" si="40"/>
        <v>34.912677433900001</v>
      </c>
      <c r="AH23">
        <f>AF23-$AF$22</f>
        <v>1.3789927283000019</v>
      </c>
      <c r="AI23">
        <f>AG23-$AG$22</f>
        <v>-6.933876702900001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Y23" s="17"/>
      <c r="AZ23" s="17"/>
      <c r="BV23" s="15"/>
      <c r="BW23" s="15"/>
      <c r="BX23" s="15"/>
      <c r="BY23" s="15"/>
      <c r="BZ23" s="15"/>
      <c r="CA23" s="15"/>
      <c r="CB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</row>
    <row r="24" spans="1:162" x14ac:dyDescent="0.2">
      <c r="A24">
        <v>100</v>
      </c>
      <c r="B24">
        <f t="shared" ref="B24:B28" si="43">A24-$A$22</f>
        <v>200</v>
      </c>
      <c r="C24">
        <f t="shared" si="41"/>
        <v>5.0000000000000001E-3</v>
      </c>
      <c r="D24">
        <f t="shared" ref="D24:D28" si="44">C24-$C$22</f>
        <v>0.01</v>
      </c>
      <c r="E24">
        <v>315</v>
      </c>
      <c r="F24">
        <v>262</v>
      </c>
      <c r="G24">
        <f t="shared" si="37"/>
        <v>39.489337219500001</v>
      </c>
      <c r="H24">
        <f t="shared" si="38"/>
        <v>31.871503441400002</v>
      </c>
      <c r="I24">
        <f>G24-$G$22</f>
        <v>-9.5275861228000025</v>
      </c>
      <c r="J24">
        <f>H24-$H$22</f>
        <v>1.3381165567000011</v>
      </c>
      <c r="K24" s="15"/>
      <c r="L24" s="15"/>
      <c r="M24" s="15"/>
      <c r="N24" s="15"/>
      <c r="O24" s="15"/>
      <c r="P24" s="15"/>
      <c r="Q24" s="18"/>
      <c r="R24" s="18"/>
      <c r="S24" s="15"/>
      <c r="T24" s="15"/>
      <c r="U24" s="15"/>
      <c r="V24" s="15"/>
      <c r="W24" s="15"/>
      <c r="X24" s="15"/>
      <c r="Z24">
        <v>-100</v>
      </c>
      <c r="AA24">
        <f t="shared" ref="AA24:AA27" si="45">Z24-$Z$22</f>
        <v>400</v>
      </c>
      <c r="AB24">
        <f t="shared" si="42"/>
        <v>-5.0000000000000001E-3</v>
      </c>
      <c r="AC24">
        <f t="shared" ref="AC24:AC27" si="46">AB24-$AB$22</f>
        <v>0.02</v>
      </c>
      <c r="AD24">
        <v>267</v>
      </c>
      <c r="AE24">
        <v>224</v>
      </c>
      <c r="AF24">
        <f t="shared" si="39"/>
        <v>33.471914405100001</v>
      </c>
      <c r="AG24">
        <f t="shared" si="40"/>
        <v>27.248918972799999</v>
      </c>
      <c r="AH24">
        <f>AF24-$AF$22</f>
        <v>2.8833484319</v>
      </c>
      <c r="AI24">
        <f t="shared" ref="AI24:AI26" si="47">AG24-$AG$22</f>
        <v>-14.597635164000003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Y24" s="17"/>
      <c r="AZ24" s="17"/>
      <c r="BV24" s="15"/>
      <c r="BW24" s="15"/>
      <c r="BX24" s="15"/>
      <c r="BY24" s="15"/>
      <c r="BZ24" s="15"/>
      <c r="CA24" s="15"/>
      <c r="CB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E24" s="24" t="s">
        <v>13</v>
      </c>
      <c r="DF24" s="24"/>
      <c r="DG24" s="24"/>
      <c r="DH24" s="24"/>
      <c r="DI24" s="24"/>
      <c r="DJ24" s="24"/>
      <c r="DK24" s="24"/>
      <c r="DL24" s="24"/>
      <c r="DM24" s="24"/>
      <c r="DN24" s="24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G24" s="24" t="s">
        <v>21</v>
      </c>
      <c r="EH24" s="24"/>
      <c r="EI24" s="24"/>
      <c r="EJ24" s="24"/>
      <c r="EK24" s="24"/>
      <c r="EL24" s="24"/>
      <c r="EM24" s="24"/>
      <c r="EN24" s="24"/>
      <c r="EO24" s="24"/>
      <c r="EP24" s="24"/>
    </row>
    <row r="25" spans="1:162" x14ac:dyDescent="0.2">
      <c r="A25">
        <v>200</v>
      </c>
      <c r="B25">
        <f t="shared" si="43"/>
        <v>300</v>
      </c>
      <c r="C25">
        <f t="shared" si="41"/>
        <v>0.01</v>
      </c>
      <c r="D25">
        <f t="shared" si="44"/>
        <v>1.4999999999999999E-2</v>
      </c>
      <c r="E25">
        <v>275</v>
      </c>
      <c r="F25">
        <v>268</v>
      </c>
      <c r="G25">
        <f t="shared" si="37"/>
        <v>34.4748182075</v>
      </c>
      <c r="H25">
        <f t="shared" si="38"/>
        <v>32.601385199600003</v>
      </c>
      <c r="I25">
        <f>G25-$G$22</f>
        <v>-14.542105134800003</v>
      </c>
      <c r="J25">
        <f>H25-$H$22</f>
        <v>2.0679983149000023</v>
      </c>
      <c r="K25" s="15"/>
      <c r="L25" s="15"/>
      <c r="M25" s="15"/>
      <c r="N25" s="15"/>
      <c r="O25" s="15"/>
      <c r="P25" s="15"/>
      <c r="Q25" s="18"/>
      <c r="R25" s="18"/>
      <c r="S25" s="15"/>
      <c r="T25" s="15"/>
      <c r="U25" s="15"/>
      <c r="V25" s="15"/>
      <c r="W25" s="15"/>
      <c r="X25" s="15"/>
      <c r="Z25">
        <v>100</v>
      </c>
      <c r="AA25">
        <f t="shared" si="45"/>
        <v>600</v>
      </c>
      <c r="AB25">
        <f t="shared" si="42"/>
        <v>5.0000000000000001E-3</v>
      </c>
      <c r="AC25">
        <f t="shared" si="46"/>
        <v>3.0000000000000002E-2</v>
      </c>
      <c r="AD25">
        <v>284</v>
      </c>
      <c r="AE25">
        <v>156</v>
      </c>
      <c r="AF25">
        <f t="shared" si="39"/>
        <v>35.603084985200006</v>
      </c>
      <c r="AG25">
        <f t="shared" si="40"/>
        <v>18.9769257132</v>
      </c>
      <c r="AH25">
        <f>AF25-$AF$22</f>
        <v>5.0145190120000045</v>
      </c>
      <c r="AI25">
        <f>AG25-$AG$22</f>
        <v>-22.869628423600002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Y25" s="17"/>
      <c r="AZ25" s="17"/>
      <c r="BV25" s="15"/>
      <c r="BW25" s="15"/>
      <c r="BX25" s="15"/>
      <c r="BY25" s="15"/>
      <c r="BZ25" s="15"/>
      <c r="CA25" s="15"/>
      <c r="CB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E25" s="2" t="s">
        <v>36</v>
      </c>
      <c r="DF25" s="3" t="s">
        <v>39</v>
      </c>
      <c r="DG25" s="3" t="s">
        <v>34</v>
      </c>
      <c r="DH25" s="3" t="s">
        <v>35</v>
      </c>
      <c r="DI25" s="3" t="s">
        <v>11</v>
      </c>
      <c r="DJ25" s="3" t="s">
        <v>12</v>
      </c>
      <c r="DK25" s="3" t="s">
        <v>27</v>
      </c>
      <c r="DL25" s="3" t="s">
        <v>28</v>
      </c>
      <c r="DM25" s="3" t="s">
        <v>29</v>
      </c>
      <c r="DN25" s="3" t="s">
        <v>30</v>
      </c>
      <c r="DO25" s="17"/>
      <c r="DP25" s="17"/>
      <c r="DQ25" s="17"/>
      <c r="DR25" s="17"/>
      <c r="DS25" s="17"/>
      <c r="DT25" s="17"/>
      <c r="DU25" s="17"/>
      <c r="DV25" s="56"/>
      <c r="DW25" s="56"/>
      <c r="DX25" s="17"/>
      <c r="DY25" s="17"/>
      <c r="DZ25" s="17"/>
      <c r="EA25" s="17"/>
      <c r="EB25" s="17"/>
      <c r="EC25" s="17"/>
      <c r="ED25" s="17"/>
      <c r="EE25" s="17"/>
      <c r="EG25" s="2" t="s">
        <v>36</v>
      </c>
      <c r="EH25" s="3" t="s">
        <v>39</v>
      </c>
      <c r="EI25" s="3" t="s">
        <v>34</v>
      </c>
      <c r="EJ25" s="3" t="s">
        <v>35</v>
      </c>
      <c r="EK25" s="3" t="s">
        <v>11</v>
      </c>
      <c r="EL25" s="3" t="s">
        <v>12</v>
      </c>
      <c r="EM25" s="3" t="s">
        <v>27</v>
      </c>
      <c r="EN25" s="3" t="s">
        <v>28</v>
      </c>
      <c r="EO25" s="3" t="s">
        <v>29</v>
      </c>
      <c r="EP25" s="3" t="s">
        <v>30</v>
      </c>
    </row>
    <row r="26" spans="1:162" x14ac:dyDescent="0.2">
      <c r="A26">
        <v>300</v>
      </c>
      <c r="B26">
        <f t="shared" si="43"/>
        <v>400</v>
      </c>
      <c r="C26">
        <f t="shared" si="41"/>
        <v>1.4999999999999999E-2</v>
      </c>
      <c r="D26">
        <f t="shared" si="44"/>
        <v>0.02</v>
      </c>
      <c r="E26">
        <v>237</v>
      </c>
      <c r="F26">
        <v>274</v>
      </c>
      <c r="G26">
        <f t="shared" si="37"/>
        <v>29.711025146100003</v>
      </c>
      <c r="H26">
        <f t="shared" si="38"/>
        <v>33.331266957799997</v>
      </c>
      <c r="I26">
        <f>G26-$G$22</f>
        <v>-19.305898196200001</v>
      </c>
      <c r="J26">
        <f>H26-$H$22</f>
        <v>2.7978800730999964</v>
      </c>
      <c r="K26" s="15"/>
      <c r="L26" s="15"/>
      <c r="M26" s="15"/>
      <c r="N26" s="15"/>
      <c r="O26" s="15"/>
      <c r="P26" s="15"/>
      <c r="Q26" s="18"/>
      <c r="R26" s="18"/>
      <c r="S26" s="15"/>
      <c r="T26" s="15"/>
      <c r="U26" s="15"/>
      <c r="V26" s="15"/>
      <c r="W26" s="15"/>
      <c r="X26" s="15"/>
      <c r="Z26">
        <v>300</v>
      </c>
      <c r="AA26">
        <f>Z26-$Z$22</f>
        <v>800</v>
      </c>
      <c r="AB26">
        <f t="shared" si="42"/>
        <v>1.4999999999999999E-2</v>
      </c>
      <c r="AC26">
        <f>AB26-$AB$22</f>
        <v>0.04</v>
      </c>
      <c r="AD26">
        <v>301</v>
      </c>
      <c r="AE26">
        <v>79</v>
      </c>
      <c r="AF26">
        <f t="shared" si="39"/>
        <v>37.734255565300003</v>
      </c>
      <c r="AG26">
        <f t="shared" si="40"/>
        <v>9.6101098162999996</v>
      </c>
      <c r="AH26">
        <f t="shared" ref="AH24:AH26" si="48">AF26-$AF$22</f>
        <v>7.1456895921000019</v>
      </c>
      <c r="AI26">
        <f t="shared" si="47"/>
        <v>-32.236444320499999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Y26" s="17"/>
      <c r="AZ26" s="17"/>
      <c r="BB26" s="24" t="s">
        <v>13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D26" s="24" t="s">
        <v>21</v>
      </c>
      <c r="CE26" s="24"/>
      <c r="CF26" s="24"/>
      <c r="CG26" s="24"/>
      <c r="CH26" s="24"/>
      <c r="CI26" s="24"/>
      <c r="CJ26" s="24"/>
      <c r="CK26" s="24"/>
      <c r="CL26" s="24"/>
      <c r="CM26" s="24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E26">
        <v>190</v>
      </c>
      <c r="DG26">
        <f>DE26/(10000*2)</f>
        <v>9.4999999999999998E-3</v>
      </c>
      <c r="DI26">
        <v>568</v>
      </c>
      <c r="DJ26" s="4">
        <v>254</v>
      </c>
      <c r="DK26">
        <f>DI26*$DI$1</f>
        <v>70.337175239999993</v>
      </c>
      <c r="DL26">
        <f>DJ26*$DI$2</f>
        <v>30.616205620399999</v>
      </c>
      <c r="DO26" s="15"/>
      <c r="DP26" s="15"/>
      <c r="DQ26" s="15"/>
      <c r="DR26" s="15"/>
      <c r="DS26" s="15"/>
      <c r="DT26" s="15"/>
      <c r="DU26" s="15"/>
      <c r="DV26" s="18"/>
      <c r="DW26" s="18"/>
      <c r="DX26" s="15"/>
      <c r="DY26" s="15"/>
      <c r="DZ26" s="15"/>
      <c r="EA26" s="15"/>
      <c r="EB26" s="15"/>
      <c r="EC26" s="15"/>
      <c r="ED26" s="15"/>
      <c r="EE26" s="15"/>
      <c r="EG26">
        <v>-280</v>
      </c>
      <c r="EI26">
        <f>EG26/(10000*2)</f>
        <v>-1.4E-2</v>
      </c>
      <c r="EK26">
        <v>305</v>
      </c>
      <c r="EL26">
        <v>396</v>
      </c>
      <c r="EM26">
        <f>EK26*$DI$1</f>
        <v>37.769081774999997</v>
      </c>
      <c r="EN26">
        <f t="shared" ref="EN26:EN31" si="49">EL26*$DI$2</f>
        <v>47.732352069599997</v>
      </c>
      <c r="FE26" s="56"/>
      <c r="FF26" s="56"/>
    </row>
    <row r="27" spans="1:162" x14ac:dyDescent="0.2">
      <c r="A27">
        <v>400</v>
      </c>
      <c r="B27">
        <f t="shared" si="43"/>
        <v>500</v>
      </c>
      <c r="C27">
        <f t="shared" si="41"/>
        <v>0.02</v>
      </c>
      <c r="D27">
        <f t="shared" si="44"/>
        <v>2.5000000000000001E-2</v>
      </c>
      <c r="E27">
        <v>199</v>
      </c>
      <c r="F27">
        <v>281</v>
      </c>
      <c r="G27">
        <f t="shared" si="37"/>
        <v>24.947232084700001</v>
      </c>
      <c r="H27">
        <f t="shared" si="38"/>
        <v>34.1827956757</v>
      </c>
      <c r="I27">
        <f>G27-$G$22</f>
        <v>-24.069691257600002</v>
      </c>
      <c r="J27">
        <f>H27-$H$22</f>
        <v>3.649408790999999</v>
      </c>
      <c r="K27" s="15"/>
      <c r="L27" s="15"/>
      <c r="M27" s="15"/>
      <c r="N27" s="15"/>
      <c r="O27" s="15"/>
      <c r="P27" s="15"/>
      <c r="Q27" s="18"/>
      <c r="R27" s="18"/>
      <c r="S27" s="15"/>
      <c r="T27" s="15"/>
      <c r="U27" s="15"/>
      <c r="V27" s="15"/>
      <c r="W27" s="15"/>
      <c r="X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BB27" s="2" t="s">
        <v>36</v>
      </c>
      <c r="BC27" s="3" t="s">
        <v>39</v>
      </c>
      <c r="BD27" s="3" t="s">
        <v>34</v>
      </c>
      <c r="BE27" s="3" t="s">
        <v>35</v>
      </c>
      <c r="BF27" s="3" t="s">
        <v>11</v>
      </c>
      <c r="BG27" s="3" t="s">
        <v>12</v>
      </c>
      <c r="BH27" s="3" t="s">
        <v>27</v>
      </c>
      <c r="BI27" s="3" t="s">
        <v>28</v>
      </c>
      <c r="BJ27" s="3" t="s">
        <v>29</v>
      </c>
      <c r="BK27" s="3" t="s">
        <v>30</v>
      </c>
      <c r="BL27" s="17"/>
      <c r="BM27" s="17"/>
      <c r="BN27" s="17"/>
      <c r="BO27" s="17"/>
      <c r="BP27" s="17"/>
      <c r="BQ27" s="17"/>
      <c r="BR27" s="17"/>
      <c r="BS27" s="17"/>
      <c r="BT27" s="56"/>
      <c r="BU27" s="56"/>
      <c r="BV27" s="17"/>
      <c r="BW27" s="17"/>
      <c r="BX27" s="17"/>
      <c r="BY27" s="17"/>
      <c r="BZ27" s="17"/>
      <c r="CA27" s="17"/>
      <c r="CB27" s="17"/>
      <c r="CD27" s="2" t="s">
        <v>36</v>
      </c>
      <c r="CE27" s="3" t="s">
        <v>39</v>
      </c>
      <c r="CF27" s="3" t="s">
        <v>34</v>
      </c>
      <c r="CG27" s="3" t="s">
        <v>35</v>
      </c>
      <c r="CH27" s="3" t="s">
        <v>11</v>
      </c>
      <c r="CI27" s="3" t="s">
        <v>12</v>
      </c>
      <c r="CJ27" s="3" t="s">
        <v>27</v>
      </c>
      <c r="CK27" s="3" t="s">
        <v>28</v>
      </c>
      <c r="CL27" s="3" t="s">
        <v>29</v>
      </c>
      <c r="CM27" s="3" t="s">
        <v>30</v>
      </c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E27">
        <v>210</v>
      </c>
      <c r="DF27">
        <f>DE27-$DE$26</f>
        <v>20</v>
      </c>
      <c r="DG27">
        <f t="shared" ref="DG27" si="50">DE27/(10000*2)</f>
        <v>1.0500000000000001E-2</v>
      </c>
      <c r="DH27">
        <f>DG27-$DG$26</f>
        <v>1.0000000000000009E-3</v>
      </c>
      <c r="DI27">
        <v>495</v>
      </c>
      <c r="DJ27" s="4">
        <v>265</v>
      </c>
      <c r="DK27">
        <f t="shared" ref="DK27" si="51">DI27*$DI$1</f>
        <v>61.297362225000001</v>
      </c>
      <c r="DL27">
        <f t="shared" ref="DL27" si="52">DJ27*$DI$2</f>
        <v>31.942104289</v>
      </c>
      <c r="DM27">
        <f>DK27-$DK$26</f>
        <v>-9.0398130149999929</v>
      </c>
      <c r="DN27">
        <f>DL27-$DL$26</f>
        <v>1.3258986686000007</v>
      </c>
      <c r="DO27" s="15"/>
      <c r="DP27" s="15"/>
      <c r="DQ27" s="15"/>
      <c r="DR27" s="15"/>
      <c r="DS27" s="15"/>
      <c r="DT27" s="15"/>
      <c r="DU27" s="15"/>
      <c r="DV27" s="18"/>
      <c r="DW27" s="18"/>
      <c r="DX27" s="15"/>
      <c r="DY27" s="15"/>
      <c r="DZ27" s="15"/>
      <c r="EA27" s="15"/>
      <c r="EB27" s="15"/>
      <c r="EC27" s="15"/>
      <c r="ED27" s="15"/>
      <c r="EE27" s="15"/>
      <c r="EG27">
        <v>-260</v>
      </c>
      <c r="EH27">
        <f>EG27-$EG$26</f>
        <v>20</v>
      </c>
      <c r="EI27">
        <f t="shared" ref="EI27" si="53">EG27/(10000*2)</f>
        <v>-1.2999999999999999E-2</v>
      </c>
      <c r="EJ27">
        <f>EI27-$EI$26</f>
        <v>1.0000000000000009E-3</v>
      </c>
      <c r="EK27">
        <v>322</v>
      </c>
      <c r="EL27">
        <v>320</v>
      </c>
      <c r="EM27">
        <f t="shared" ref="EM27" si="54">EK27*$DI$1</f>
        <v>39.874243710000002</v>
      </c>
      <c r="EN27">
        <f t="shared" si="49"/>
        <v>38.571597632</v>
      </c>
      <c r="EO27">
        <f>EM27-$EM$26</f>
        <v>2.1051619350000053</v>
      </c>
      <c r="EP27">
        <f>EN27-$EN$26</f>
        <v>-9.1607544375999979</v>
      </c>
    </row>
    <row r="28" spans="1:162" x14ac:dyDescent="0.2">
      <c r="A28">
        <v>500</v>
      </c>
      <c r="B28">
        <f t="shared" si="43"/>
        <v>600</v>
      </c>
      <c r="C28">
        <f t="shared" si="41"/>
        <v>2.5000000000000001E-2</v>
      </c>
      <c r="D28">
        <f t="shared" si="44"/>
        <v>3.0000000000000002E-2</v>
      </c>
      <c r="E28">
        <v>160</v>
      </c>
      <c r="F28">
        <v>288</v>
      </c>
      <c r="G28">
        <f>E28*F1</f>
        <v>20.058076048000004</v>
      </c>
      <c r="H28">
        <f>F28*F2</f>
        <v>35.034324393600002</v>
      </c>
      <c r="I28">
        <f>G28-$G$22</f>
        <v>-28.9588472943</v>
      </c>
      <c r="J28">
        <f>H28-$H$22</f>
        <v>4.5009375089000017</v>
      </c>
      <c r="K28" s="15"/>
      <c r="L28" s="15"/>
      <c r="M28" s="15"/>
      <c r="N28" s="15"/>
      <c r="O28" s="15"/>
      <c r="P28" s="15"/>
      <c r="Q28" s="18"/>
      <c r="R28" s="18"/>
      <c r="S28" s="15"/>
      <c r="T28" s="15"/>
      <c r="U28" s="15"/>
      <c r="V28" s="15"/>
      <c r="W28" s="15"/>
      <c r="X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BB28">
        <v>270</v>
      </c>
      <c r="BD28">
        <f>BB28/(10000*2)</f>
        <v>1.35E-2</v>
      </c>
      <c r="BF28">
        <v>131</v>
      </c>
      <c r="BG28">
        <v>293</v>
      </c>
      <c r="BH28">
        <f>BF28*$BF$1</f>
        <v>2.3695121490000002</v>
      </c>
      <c r="BI28">
        <f>BG28*$BF$2</f>
        <v>4.9969057979999993</v>
      </c>
      <c r="BT28" s="18"/>
      <c r="BU28" s="18"/>
      <c r="BV28" s="17"/>
      <c r="BW28" s="17"/>
      <c r="BX28" s="17"/>
      <c r="BY28" s="17"/>
      <c r="BZ28" s="17"/>
      <c r="CA28" s="17"/>
      <c r="CB28" s="17"/>
      <c r="CD28">
        <v>-290</v>
      </c>
      <c r="CF28">
        <f>CD28/(10000*2)</f>
        <v>-1.4500000000000001E-2</v>
      </c>
      <c r="CH28">
        <v>190</v>
      </c>
      <c r="CI28">
        <v>381</v>
      </c>
      <c r="CJ28">
        <f>CH28*$BF$1</f>
        <v>3.4366970100000001</v>
      </c>
      <c r="CK28">
        <f>CI28*$BF$2</f>
        <v>6.4976829659999993</v>
      </c>
      <c r="CN28" s="15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B28" s="56"/>
      <c r="DC28" s="56"/>
      <c r="DE28">
        <v>230</v>
      </c>
      <c r="DF28">
        <f t="shared" ref="DF28:DF31" si="55">DE28-$DE$26</f>
        <v>40</v>
      </c>
      <c r="DG28">
        <f>DE28/(10000*2)</f>
        <v>1.15E-2</v>
      </c>
      <c r="DH28">
        <f t="shared" ref="DH28:DH31" si="56">DG28-$DG$26</f>
        <v>2E-3</v>
      </c>
      <c r="DI28">
        <v>400</v>
      </c>
      <c r="DJ28" s="4">
        <v>270</v>
      </c>
      <c r="DK28">
        <f>DI28*$DI$1</f>
        <v>49.533222000000002</v>
      </c>
      <c r="DL28">
        <f>DJ28*$DI$2</f>
        <v>32.544785501999996</v>
      </c>
      <c r="DM28">
        <f t="shared" ref="DM28:DM31" si="57">DK28-$DK$26</f>
        <v>-20.803953239999991</v>
      </c>
      <c r="DN28">
        <f t="shared" ref="DN28:DN31" si="58">DL28-$DL$26</f>
        <v>1.9285798815999975</v>
      </c>
      <c r="DO28" s="15"/>
      <c r="DP28" s="15"/>
      <c r="DQ28" s="15"/>
      <c r="DR28" s="15"/>
      <c r="DS28" s="15"/>
      <c r="DT28" s="15"/>
      <c r="DU28" s="15"/>
      <c r="DV28" s="18"/>
      <c r="DW28" s="18"/>
      <c r="DX28" s="15"/>
      <c r="DY28" s="15"/>
      <c r="DZ28" s="15"/>
      <c r="EA28" s="15"/>
      <c r="EB28" s="15"/>
      <c r="EC28" s="15"/>
      <c r="ED28" s="15"/>
      <c r="EE28" s="15"/>
      <c r="EG28">
        <v>-240</v>
      </c>
      <c r="EH28">
        <f t="shared" ref="EH28:EH31" si="59">EG28-$EG$26</f>
        <v>40</v>
      </c>
      <c r="EI28">
        <f>EG28/(10000*2)</f>
        <v>-1.2E-2</v>
      </c>
      <c r="EJ28">
        <f t="shared" ref="EJ28:EJ31" si="60">EI28-$EI$26</f>
        <v>2E-3</v>
      </c>
      <c r="EK28">
        <v>339</v>
      </c>
      <c r="EL28">
        <v>238</v>
      </c>
      <c r="EM28">
        <f>EK28*$DI$1</f>
        <v>41.979405645</v>
      </c>
      <c r="EN28">
        <f t="shared" si="49"/>
        <v>28.687625738799998</v>
      </c>
      <c r="EO28">
        <f t="shared" ref="EO28:EO31" si="61">EM28-$EM$26</f>
        <v>4.2103238700000034</v>
      </c>
      <c r="EP28">
        <f>EN28-$EN$26</f>
        <v>-19.0447263308</v>
      </c>
    </row>
    <row r="29" spans="1:162" x14ac:dyDescent="0.2">
      <c r="K29" s="15"/>
      <c r="L29" s="15"/>
      <c r="M29" s="15"/>
      <c r="N29" s="15"/>
      <c r="O29" s="15"/>
      <c r="P29" s="15"/>
      <c r="Q29" s="18"/>
      <c r="R29" s="18"/>
      <c r="S29" s="15"/>
      <c r="T29" s="15"/>
      <c r="U29" s="15"/>
      <c r="V29" s="15"/>
      <c r="W29" s="15"/>
      <c r="X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BB29">
        <v>240</v>
      </c>
      <c r="BC29">
        <f>BB29-$BB$28</f>
        <v>-30</v>
      </c>
      <c r="BD29">
        <f t="shared" ref="BD29:BD34" si="62">BB29/(10000*2)</f>
        <v>1.2E-2</v>
      </c>
      <c r="BE29">
        <f t="shared" ref="BE29:BE34" si="63">BD29-$BD$28</f>
        <v>-1.4999999999999996E-3</v>
      </c>
      <c r="BF29">
        <v>202</v>
      </c>
      <c r="BG29">
        <v>284</v>
      </c>
      <c r="BH29">
        <f t="shared" ref="BH29:BH34" si="64">BF29*$BF$1</f>
        <v>3.6537515580000002</v>
      </c>
      <c r="BI29">
        <f t="shared" ref="BI29:BI33" si="65">BG29*$BF$2</f>
        <v>4.8434172239999995</v>
      </c>
      <c r="BJ29">
        <f t="shared" ref="BJ29:BJ34" si="66">BH29-$BH$28</f>
        <v>1.284239409</v>
      </c>
      <c r="BK29">
        <f t="shared" ref="BK29:BK34" si="67">BI29-$BI$28</f>
        <v>-0.15348857399999982</v>
      </c>
      <c r="BT29" s="18"/>
      <c r="BU29" s="18"/>
      <c r="BV29" s="17"/>
      <c r="BW29" s="17"/>
      <c r="BX29" s="17"/>
      <c r="BY29" s="17"/>
      <c r="BZ29" s="17"/>
      <c r="CA29" s="17"/>
      <c r="CB29" s="17"/>
      <c r="CD29">
        <v>-260</v>
      </c>
      <c r="CE29">
        <f>CD29-$CD$28</f>
        <v>30</v>
      </c>
      <c r="CF29">
        <f t="shared" ref="CF29:CF35" si="68">CD29/(10000*2)</f>
        <v>-1.2999999999999999E-2</v>
      </c>
      <c r="CG29">
        <f t="shared" ref="CG29:CG35" si="69">CF29-$CF$28</f>
        <v>1.5000000000000013E-3</v>
      </c>
      <c r="CH29">
        <v>198</v>
      </c>
      <c r="CI29">
        <v>312</v>
      </c>
      <c r="CJ29">
        <f t="shared" ref="CJ29:CJ35" si="70">CH29*$BF$1</f>
        <v>3.5814000420000003</v>
      </c>
      <c r="CK29">
        <f t="shared" ref="CK29:CK35" si="71">CI29*$BF$2</f>
        <v>5.3209372319999995</v>
      </c>
      <c r="CL29">
        <f t="shared" ref="CL29:CL35" si="72">CJ29-$CJ$28</f>
        <v>0.14470303200000023</v>
      </c>
      <c r="CM29">
        <f t="shared" ref="CM29:CM35" si="73">CK29-$CK$28</f>
        <v>-1.1767457339999998</v>
      </c>
      <c r="CN29" s="15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E29">
        <v>250</v>
      </c>
      <c r="DF29">
        <f t="shared" si="55"/>
        <v>60</v>
      </c>
      <c r="DG29">
        <f>DE29/(10000*2)</f>
        <v>1.2500000000000001E-2</v>
      </c>
      <c r="DH29">
        <f t="shared" si="56"/>
        <v>3.0000000000000009E-3</v>
      </c>
      <c r="DI29">
        <v>292</v>
      </c>
      <c r="DJ29" s="4">
        <v>279</v>
      </c>
      <c r="DK29">
        <f>DI29*$DI$1</f>
        <v>36.15925206</v>
      </c>
      <c r="DL29">
        <f>DJ29*$DI$2</f>
        <v>33.6296116854</v>
      </c>
      <c r="DM29">
        <f>DK29-$DK$26</f>
        <v>-34.177923179999993</v>
      </c>
      <c r="DN29">
        <f>DL29-$DL$26</f>
        <v>3.0134060650000016</v>
      </c>
      <c r="DO29" s="15"/>
      <c r="DP29" s="15"/>
      <c r="DQ29" s="15"/>
      <c r="DR29" s="15"/>
      <c r="DS29" s="15"/>
      <c r="DT29" s="15"/>
      <c r="DU29" s="15"/>
      <c r="DV29" s="18"/>
      <c r="DW29" s="18"/>
      <c r="DX29" s="15"/>
      <c r="DY29" s="15"/>
      <c r="DZ29" s="15"/>
      <c r="EA29" s="15"/>
      <c r="EB29" s="15"/>
      <c r="EC29" s="15"/>
      <c r="ED29" s="15"/>
      <c r="EE29" s="15"/>
      <c r="EG29">
        <v>-220</v>
      </c>
      <c r="EH29">
        <f>EG29-$EG$26</f>
        <v>60</v>
      </c>
      <c r="EI29">
        <f>EG29/(10000*2)</f>
        <v>-1.0999999999999999E-2</v>
      </c>
      <c r="EJ29">
        <f t="shared" si="60"/>
        <v>3.0000000000000009E-3</v>
      </c>
      <c r="EK29">
        <v>360</v>
      </c>
      <c r="EL29">
        <v>148</v>
      </c>
      <c r="EM29">
        <f>EK29*$DI$1</f>
        <v>44.5798998</v>
      </c>
      <c r="EN29">
        <f t="shared" si="49"/>
        <v>17.839363904799999</v>
      </c>
      <c r="EO29">
        <f>EM29-$EM$26</f>
        <v>6.8108180250000032</v>
      </c>
      <c r="EP29">
        <f>EN29-$EN$26</f>
        <v>-29.892988164799998</v>
      </c>
    </row>
    <row r="30" spans="1:162" x14ac:dyDescent="0.2">
      <c r="K30" s="15"/>
      <c r="L30" s="15"/>
      <c r="M30" s="15"/>
      <c r="N30" s="15"/>
      <c r="O30" s="15"/>
      <c r="P30" s="15"/>
      <c r="Q30" s="18"/>
      <c r="R30" s="18"/>
      <c r="S30" s="15"/>
      <c r="T30" s="15"/>
      <c r="U30" s="15"/>
      <c r="V30" s="15"/>
      <c r="W30" s="15"/>
      <c r="X30" s="15"/>
      <c r="AR30" s="15"/>
      <c r="AS30" s="15"/>
      <c r="AT30" s="15"/>
      <c r="AU30" s="15"/>
      <c r="AV30" s="15"/>
      <c r="AW30" s="15"/>
      <c r="BB30">
        <v>210</v>
      </c>
      <c r="BC30">
        <f t="shared" ref="BC30:BC34" si="74">BB30-$BB$28</f>
        <v>-60</v>
      </c>
      <c r="BD30">
        <f t="shared" si="62"/>
        <v>1.0500000000000001E-2</v>
      </c>
      <c r="BE30">
        <f t="shared" si="63"/>
        <v>-2.9999999999999992E-3</v>
      </c>
      <c r="BF30">
        <v>260</v>
      </c>
      <c r="BG30">
        <v>277</v>
      </c>
      <c r="BH30">
        <f t="shared" si="64"/>
        <v>4.7028485400000006</v>
      </c>
      <c r="BI30">
        <f t="shared" si="65"/>
        <v>4.7240372219999998</v>
      </c>
      <c r="BJ30">
        <f t="shared" si="66"/>
        <v>2.3333363910000005</v>
      </c>
      <c r="BK30">
        <f t="shared" si="67"/>
        <v>-0.27286857599999959</v>
      </c>
      <c r="BT30" s="18"/>
      <c r="BU30" s="18"/>
      <c r="BV30" s="17"/>
      <c r="BW30" s="17"/>
      <c r="BX30" s="17"/>
      <c r="BY30" s="17"/>
      <c r="BZ30" s="17"/>
      <c r="CA30" s="17"/>
      <c r="CB30" s="17"/>
      <c r="CD30">
        <v>-230</v>
      </c>
      <c r="CE30">
        <f t="shared" ref="CE30:CE35" si="75">CD30-$CD$28</f>
        <v>60</v>
      </c>
      <c r="CF30">
        <f t="shared" si="68"/>
        <v>-1.15E-2</v>
      </c>
      <c r="CG30">
        <f t="shared" si="69"/>
        <v>3.0000000000000009E-3</v>
      </c>
      <c r="CH30">
        <v>204</v>
      </c>
      <c r="CI30">
        <v>238</v>
      </c>
      <c r="CJ30">
        <f t="shared" si="70"/>
        <v>3.6899273160000003</v>
      </c>
      <c r="CK30">
        <f>CI30*$BF$2</f>
        <v>4.0589200679999999</v>
      </c>
      <c r="CL30">
        <f t="shared" si="72"/>
        <v>0.25323030600000029</v>
      </c>
      <c r="CM30">
        <f t="shared" si="73"/>
        <v>-2.4387628979999993</v>
      </c>
      <c r="CN30" s="15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E30">
        <v>270</v>
      </c>
      <c r="DF30">
        <f t="shared" si="55"/>
        <v>80</v>
      </c>
      <c r="DG30">
        <f>DE30/(10000*2)</f>
        <v>1.35E-2</v>
      </c>
      <c r="DH30">
        <f t="shared" si="56"/>
        <v>4.0000000000000001E-3</v>
      </c>
      <c r="DI30">
        <v>202</v>
      </c>
      <c r="DJ30" s="4">
        <v>290</v>
      </c>
      <c r="DK30">
        <f>DI30*$DI$1</f>
        <v>25.014277109999998</v>
      </c>
      <c r="DL30">
        <f>DJ30*$DI$2</f>
        <v>34.955510353999998</v>
      </c>
      <c r="DM30">
        <f>DK30-$DK$26</f>
        <v>-45.322898129999999</v>
      </c>
      <c r="DN30">
        <f>DL30-$DL$26</f>
        <v>4.3393047335999988</v>
      </c>
      <c r="DO30" s="15"/>
      <c r="DP30" s="15"/>
      <c r="DQ30" s="15"/>
      <c r="DR30" s="15"/>
      <c r="DS30" s="15"/>
      <c r="DT30" s="15"/>
      <c r="DU30" s="15"/>
      <c r="DV30" s="18"/>
      <c r="DW30" s="18"/>
      <c r="DX30" s="15"/>
      <c r="DY30" s="15"/>
      <c r="DZ30" s="15"/>
      <c r="EA30" s="15"/>
      <c r="EB30" s="15"/>
      <c r="EC30" s="15"/>
      <c r="ED30" s="15"/>
      <c r="EE30" s="15"/>
      <c r="EG30">
        <v>-200</v>
      </c>
      <c r="EH30">
        <f t="shared" si="59"/>
        <v>80</v>
      </c>
      <c r="EI30">
        <f>EG30/(10000*2)</f>
        <v>-0.01</v>
      </c>
      <c r="EJ30">
        <f t="shared" si="60"/>
        <v>4.0000000000000001E-3</v>
      </c>
      <c r="EK30">
        <v>387</v>
      </c>
      <c r="EL30">
        <v>62</v>
      </c>
      <c r="EM30">
        <f>EK30*$DI$1</f>
        <v>47.923392284999998</v>
      </c>
      <c r="EN30">
        <f t="shared" si="49"/>
        <v>7.4732470411999996</v>
      </c>
      <c r="EO30">
        <f t="shared" si="61"/>
        <v>10.154310510000002</v>
      </c>
      <c r="EP30">
        <f>EN30-$EN$26</f>
        <v>-40.2591050284</v>
      </c>
    </row>
    <row r="31" spans="1:162" x14ac:dyDescent="0.2">
      <c r="K31" s="15"/>
      <c r="L31" s="15"/>
      <c r="M31" s="15"/>
      <c r="N31" s="15"/>
      <c r="O31" s="15"/>
      <c r="P31" s="15"/>
      <c r="Q31" s="18"/>
      <c r="R31" s="18"/>
      <c r="S31" s="15"/>
      <c r="T31" s="15"/>
      <c r="U31" s="15"/>
      <c r="V31" s="15"/>
      <c r="W31" s="15"/>
      <c r="X31" s="15"/>
      <c r="AR31" s="15"/>
      <c r="AS31" s="15"/>
      <c r="AT31" s="15"/>
      <c r="AU31" s="15"/>
      <c r="AV31" s="15"/>
      <c r="AW31" s="15"/>
      <c r="BB31">
        <v>180</v>
      </c>
      <c r="BC31">
        <f t="shared" si="74"/>
        <v>-90</v>
      </c>
      <c r="BD31">
        <f t="shared" si="62"/>
        <v>8.9999999999999993E-3</v>
      </c>
      <c r="BE31">
        <f t="shared" si="63"/>
        <v>-4.5000000000000005E-3</v>
      </c>
      <c r="BF31">
        <v>333</v>
      </c>
      <c r="BG31">
        <v>269</v>
      </c>
      <c r="BH31">
        <f t="shared" si="64"/>
        <v>6.0232637070000008</v>
      </c>
      <c r="BI31">
        <f>BG31*$BF$2</f>
        <v>4.5876029339999995</v>
      </c>
      <c r="BJ31">
        <f t="shared" si="66"/>
        <v>3.6537515580000006</v>
      </c>
      <c r="BK31">
        <f t="shared" si="67"/>
        <v>-0.40930286399999982</v>
      </c>
      <c r="BT31" s="18"/>
      <c r="BU31" s="18"/>
      <c r="BV31" s="17"/>
      <c r="BW31" s="17"/>
      <c r="BX31" s="17"/>
      <c r="BY31" s="17"/>
      <c r="BZ31" s="17"/>
      <c r="CA31" s="17"/>
      <c r="CB31" s="17"/>
      <c r="CD31">
        <v>-200</v>
      </c>
      <c r="CE31">
        <f t="shared" si="75"/>
        <v>90</v>
      </c>
      <c r="CF31">
        <f t="shared" si="68"/>
        <v>-0.01</v>
      </c>
      <c r="CG31">
        <f t="shared" si="69"/>
        <v>4.5000000000000005E-3</v>
      </c>
      <c r="CH31">
        <v>212</v>
      </c>
      <c r="CI31">
        <v>165</v>
      </c>
      <c r="CJ31">
        <f t="shared" si="70"/>
        <v>3.8346303480000001</v>
      </c>
      <c r="CK31">
        <f t="shared" si="71"/>
        <v>2.8139571899999996</v>
      </c>
      <c r="CL31">
        <f t="shared" si="72"/>
        <v>0.39793333800000008</v>
      </c>
      <c r="CM31">
        <f t="shared" si="73"/>
        <v>-3.6837257759999997</v>
      </c>
      <c r="CN31" s="15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E31">
        <v>290</v>
      </c>
      <c r="DF31">
        <f t="shared" si="55"/>
        <v>100</v>
      </c>
      <c r="DG31">
        <f>DE31/(10000*2)</f>
        <v>1.4500000000000001E-2</v>
      </c>
      <c r="DH31">
        <f t="shared" si="56"/>
        <v>5.000000000000001E-3</v>
      </c>
      <c r="DI31">
        <v>100</v>
      </c>
      <c r="DJ31" s="4">
        <v>299</v>
      </c>
      <c r="DK31">
        <f>DI31*$DI$1</f>
        <v>12.383305500000001</v>
      </c>
      <c r="DL31">
        <f>DJ31*$DI$2</f>
        <v>36.040336537400002</v>
      </c>
      <c r="DM31">
        <f t="shared" si="57"/>
        <v>-57.953869739999995</v>
      </c>
      <c r="DN31">
        <f t="shared" si="58"/>
        <v>5.4241309170000029</v>
      </c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</row>
    <row r="32" spans="1:162" x14ac:dyDescent="0.2">
      <c r="K32" s="15"/>
      <c r="L32" s="15"/>
      <c r="M32" s="15"/>
      <c r="N32" s="15"/>
      <c r="O32" s="15"/>
      <c r="P32" s="15"/>
      <c r="Q32" s="18"/>
      <c r="R32" s="18"/>
      <c r="S32" s="15"/>
      <c r="T32" s="15"/>
      <c r="U32" s="15"/>
      <c r="V32" s="15"/>
      <c r="W32" s="15"/>
      <c r="X32" s="15"/>
      <c r="AR32" s="15"/>
      <c r="AS32" s="15"/>
      <c r="AT32" s="15"/>
      <c r="AU32" s="15"/>
      <c r="AV32" s="15"/>
      <c r="AW32" s="15"/>
      <c r="BT32" s="18"/>
      <c r="BU32" s="18"/>
      <c r="BV32" s="15"/>
      <c r="BW32" s="15"/>
      <c r="BX32" s="15"/>
      <c r="BY32" s="15"/>
      <c r="BZ32" s="15"/>
      <c r="CA32" s="15"/>
      <c r="CB32" s="15"/>
      <c r="CD32">
        <v>-170</v>
      </c>
      <c r="CE32">
        <f t="shared" si="75"/>
        <v>120</v>
      </c>
      <c r="CF32">
        <f t="shared" si="68"/>
        <v>-8.5000000000000006E-3</v>
      </c>
      <c r="CG32">
        <f t="shared" si="69"/>
        <v>6.0000000000000001E-3</v>
      </c>
      <c r="CH32">
        <v>223</v>
      </c>
      <c r="CI32">
        <v>91</v>
      </c>
      <c r="CJ32">
        <f t="shared" si="70"/>
        <v>4.033597017</v>
      </c>
      <c r="CK32">
        <f>CI32*$BF$2</f>
        <v>1.5519400259999998</v>
      </c>
      <c r="CL32">
        <f t="shared" si="72"/>
        <v>0.5969000069999999</v>
      </c>
      <c r="CM32">
        <f t="shared" si="73"/>
        <v>-4.9457429399999997</v>
      </c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</row>
    <row r="33" spans="1:162" x14ac:dyDescent="0.2">
      <c r="K33" s="15"/>
      <c r="L33" s="15"/>
      <c r="M33" s="15"/>
      <c r="N33" s="15"/>
      <c r="O33" s="15"/>
      <c r="P33" s="15"/>
      <c r="Q33" s="18"/>
      <c r="R33" s="18"/>
      <c r="S33" s="15"/>
      <c r="T33" s="15"/>
      <c r="U33" s="15"/>
      <c r="V33" s="15"/>
      <c r="W33" s="15"/>
      <c r="X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BV33" s="15"/>
      <c r="BW33" s="15"/>
      <c r="BX33" s="15"/>
      <c r="BY33" s="15"/>
      <c r="BZ33" s="15"/>
      <c r="CA33" s="15"/>
      <c r="CB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</row>
    <row r="34" spans="1:162" x14ac:dyDescent="0.2">
      <c r="A34" s="24" t="s">
        <v>10</v>
      </c>
      <c r="B34" s="24"/>
      <c r="C34" s="24"/>
      <c r="D34" s="24"/>
      <c r="E34" s="24"/>
      <c r="F34" s="24"/>
      <c r="G34" s="24"/>
      <c r="H34" s="24"/>
      <c r="I34" s="24"/>
      <c r="J34" s="24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Z34" s="24" t="s">
        <v>20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BV34" s="15"/>
      <c r="BW34" s="15"/>
      <c r="BX34" s="15"/>
      <c r="BY34" s="15"/>
      <c r="BZ34" s="15"/>
      <c r="CA34" s="15"/>
      <c r="CB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</row>
    <row r="35" spans="1:162" x14ac:dyDescent="0.2">
      <c r="A35" s="2" t="s">
        <v>36</v>
      </c>
      <c r="B35" s="3" t="s">
        <v>38</v>
      </c>
      <c r="C35" s="3" t="s">
        <v>34</v>
      </c>
      <c r="D35" s="3" t="s">
        <v>35</v>
      </c>
      <c r="E35" s="3" t="s">
        <v>11</v>
      </c>
      <c r="F35" s="3" t="s">
        <v>12</v>
      </c>
      <c r="G35" s="2" t="s">
        <v>27</v>
      </c>
      <c r="H35" s="2" t="s">
        <v>28</v>
      </c>
      <c r="I35" s="2" t="s">
        <v>29</v>
      </c>
      <c r="J35" s="2" t="s">
        <v>30</v>
      </c>
      <c r="K35" s="17"/>
      <c r="L35" s="17"/>
      <c r="M35" s="17"/>
      <c r="N35" s="17"/>
      <c r="O35" s="17"/>
      <c r="P35" s="17"/>
      <c r="Q35" s="53"/>
      <c r="R35" s="53"/>
      <c r="S35" s="17"/>
      <c r="T35" s="17"/>
      <c r="U35" s="17"/>
      <c r="V35" s="17"/>
      <c r="W35" s="17"/>
      <c r="X35" s="17"/>
      <c r="Z35" s="2" t="s">
        <v>36</v>
      </c>
      <c r="AA35" s="3" t="s">
        <v>39</v>
      </c>
      <c r="AB35" s="3" t="s">
        <v>34</v>
      </c>
      <c r="AC35" s="3" t="s">
        <v>35</v>
      </c>
      <c r="AD35" s="3" t="s">
        <v>11</v>
      </c>
      <c r="AE35" s="3" t="s">
        <v>12</v>
      </c>
      <c r="AF35" s="2" t="s">
        <v>27</v>
      </c>
      <c r="AG35" s="2" t="s">
        <v>28</v>
      </c>
      <c r="AH35" s="2" t="s">
        <v>29</v>
      </c>
      <c r="AI35" s="2" t="s">
        <v>30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BV35" s="15"/>
      <c r="BW35" s="15"/>
      <c r="BX35" s="15"/>
      <c r="BY35" s="15"/>
      <c r="BZ35" s="15"/>
      <c r="CA35" s="15"/>
      <c r="CB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</row>
    <row r="36" spans="1:162" x14ac:dyDescent="0.2">
      <c r="A36">
        <v>-100</v>
      </c>
      <c r="C36">
        <f>A36/(10000*2)</f>
        <v>-5.0000000000000001E-3</v>
      </c>
      <c r="E36">
        <v>243</v>
      </c>
      <c r="F36">
        <v>434</v>
      </c>
      <c r="G36">
        <f>E36*F1</f>
        <v>30.463202997900002</v>
      </c>
      <c r="H36">
        <f>F36*F2</f>
        <v>52.794780509799999</v>
      </c>
      <c r="K36" s="15"/>
      <c r="L36" s="15"/>
      <c r="M36" s="15"/>
      <c r="N36" s="15"/>
      <c r="O36" s="15"/>
      <c r="P36" s="15"/>
      <c r="Q36" s="18"/>
      <c r="R36" s="18"/>
      <c r="S36" s="15"/>
      <c r="T36" s="15"/>
      <c r="U36" s="15"/>
      <c r="V36" s="15"/>
      <c r="W36" s="15"/>
      <c r="X36" s="15"/>
      <c r="Z36">
        <v>-160</v>
      </c>
      <c r="AB36">
        <f>Z36/(10000*2)</f>
        <v>-8.0000000000000002E-3</v>
      </c>
      <c r="AD36">
        <v>401</v>
      </c>
      <c r="AE36">
        <v>286</v>
      </c>
      <c r="AF36">
        <f>AD36*$F$1</f>
        <v>50.270553095300002</v>
      </c>
      <c r="AG36">
        <f>AE36*$F$2</f>
        <v>34.791030474199999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BV36" s="15"/>
      <c r="BW36" s="15"/>
      <c r="BX36" s="15"/>
      <c r="BY36" s="15"/>
      <c r="BZ36" s="15"/>
      <c r="CA36" s="15"/>
      <c r="CB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</row>
    <row r="37" spans="1:162" x14ac:dyDescent="0.2">
      <c r="A37">
        <v>-175</v>
      </c>
      <c r="B37">
        <f>A37-$A$36</f>
        <v>-75</v>
      </c>
      <c r="C37">
        <f>A37/(10000*2)</f>
        <v>-8.7500000000000008E-3</v>
      </c>
      <c r="D37">
        <f>C37-$C$36</f>
        <v>-3.7500000000000007E-3</v>
      </c>
      <c r="E37">
        <v>252</v>
      </c>
      <c r="F37">
        <v>350</v>
      </c>
      <c r="G37">
        <f>E37*$F$1</f>
        <v>31.591469775600004</v>
      </c>
      <c r="H37">
        <f>F37*$F$2</f>
        <v>42.576435895000003</v>
      </c>
      <c r="I37">
        <f>G37-$G$36</f>
        <v>1.1282667777000022</v>
      </c>
      <c r="J37">
        <f>H37-$H$36</f>
        <v>-10.218344614799996</v>
      </c>
      <c r="K37" s="15"/>
      <c r="L37" s="15"/>
      <c r="M37" s="15"/>
      <c r="N37" s="15"/>
      <c r="O37" s="15"/>
      <c r="P37" s="15"/>
      <c r="Q37" s="18"/>
      <c r="R37" s="18"/>
      <c r="S37" s="15"/>
      <c r="T37" s="15"/>
      <c r="U37" s="15"/>
      <c r="V37" s="15"/>
      <c r="W37" s="15"/>
      <c r="X37" s="15"/>
      <c r="Z37">
        <v>-80</v>
      </c>
      <c r="AA37">
        <f>Z37-$Z$36</f>
        <v>80</v>
      </c>
      <c r="AB37">
        <f t="shared" ref="AB37:AB40" si="76">Z37/(10000*2)</f>
        <v>-4.0000000000000001E-3</v>
      </c>
      <c r="AC37">
        <f>AB37-$AB$36</f>
        <v>4.0000000000000001E-3</v>
      </c>
      <c r="AD37">
        <v>320</v>
      </c>
      <c r="AE37">
        <v>270</v>
      </c>
      <c r="AF37">
        <f>AD37*$F$1</f>
        <v>40.116152096000008</v>
      </c>
      <c r="AG37">
        <f>AE37*$F$2</f>
        <v>32.844679118999998</v>
      </c>
      <c r="AH37">
        <f>AF37-$AF$36</f>
        <v>-10.154400999299995</v>
      </c>
      <c r="AI37">
        <f>AG37-$AG$36</f>
        <v>-1.9463513552000009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Y37" s="56"/>
      <c r="AZ37" s="56"/>
      <c r="BV37" s="15"/>
      <c r="BW37" s="15"/>
      <c r="BX37" s="15"/>
      <c r="BY37" s="15"/>
      <c r="BZ37" s="15"/>
      <c r="CA37" s="15"/>
      <c r="CB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</row>
    <row r="38" spans="1:162" x14ac:dyDescent="0.2">
      <c r="A38">
        <v>-250</v>
      </c>
      <c r="B38">
        <f t="shared" ref="B38:B40" si="77">A38-$A$36</f>
        <v>-150</v>
      </c>
      <c r="C38">
        <f t="shared" ref="C38:C40" si="78">A38/(10000*2)</f>
        <v>-1.2500000000000001E-2</v>
      </c>
      <c r="D38">
        <f t="shared" ref="D38:D40" si="79">C38-$C$36</f>
        <v>-7.5000000000000006E-3</v>
      </c>
      <c r="E38">
        <v>261</v>
      </c>
      <c r="F38">
        <v>263</v>
      </c>
      <c r="G38">
        <f t="shared" ref="G38:G40" si="80">E38*$F$1</f>
        <v>32.719736553300002</v>
      </c>
      <c r="H38">
        <f t="shared" ref="H38:H39" si="81">F38*$F$2</f>
        <v>31.993150401099999</v>
      </c>
      <c r="I38">
        <f t="shared" ref="I38:I40" si="82">G38-$G$36</f>
        <v>2.2565335554000008</v>
      </c>
      <c r="J38">
        <f t="shared" ref="J38:J40" si="83">H38-$H$36</f>
        <v>-20.8016301087</v>
      </c>
      <c r="K38" s="15"/>
      <c r="L38" s="15"/>
      <c r="M38" s="15"/>
      <c r="N38" s="15"/>
      <c r="O38" s="15"/>
      <c r="P38" s="15"/>
      <c r="Q38" s="18"/>
      <c r="R38" s="18"/>
      <c r="S38" s="15"/>
      <c r="T38" s="15"/>
      <c r="U38" s="15"/>
      <c r="V38" s="15"/>
      <c r="W38" s="15"/>
      <c r="X38" s="15"/>
      <c r="Z38">
        <v>0</v>
      </c>
      <c r="AA38">
        <f t="shared" ref="AA38:AA40" si="84">Z38-$Z$36</f>
        <v>160</v>
      </c>
      <c r="AB38">
        <f t="shared" si="76"/>
        <v>0</v>
      </c>
      <c r="AC38">
        <f t="shared" ref="AC38:AC40" si="85">AB38-$AB$36</f>
        <v>8.0000000000000002E-3</v>
      </c>
      <c r="AD38">
        <v>240</v>
      </c>
      <c r="AE38">
        <v>254</v>
      </c>
      <c r="AF38">
        <f t="shared" ref="AF38:AF40" si="86">AD38*$F$1</f>
        <v>30.087114072000002</v>
      </c>
      <c r="AG38">
        <f t="shared" ref="AG38:AG40" si="87">AE38*$F$2</f>
        <v>30.898327763800001</v>
      </c>
      <c r="AH38">
        <f>AF38-$AF$36</f>
        <v>-20.1834390233</v>
      </c>
      <c r="AI38">
        <f>AG38-$AG$36</f>
        <v>-3.8927027103999983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BV38" s="15"/>
      <c r="BW38" s="15"/>
      <c r="BX38" s="15"/>
      <c r="BY38" s="15"/>
      <c r="BZ38" s="15"/>
      <c r="CA38" s="15"/>
      <c r="CB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E38" s="24" t="s">
        <v>14</v>
      </c>
      <c r="DF38" s="24"/>
      <c r="DG38" s="24"/>
      <c r="DH38" s="24"/>
      <c r="DI38" s="24"/>
      <c r="DJ38" s="24"/>
      <c r="DK38" s="24"/>
      <c r="DL38" s="24"/>
      <c r="DM38" s="24"/>
      <c r="DN38" s="24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G38" s="24" t="s">
        <v>20</v>
      </c>
      <c r="EH38" s="24"/>
      <c r="EI38" s="24"/>
      <c r="EJ38" s="24"/>
      <c r="EK38" s="24"/>
      <c r="EL38" s="24"/>
      <c r="EM38" s="24"/>
      <c r="EN38" s="24"/>
      <c r="EO38" s="24"/>
      <c r="EP38" s="24"/>
    </row>
    <row r="39" spans="1:162" x14ac:dyDescent="0.2">
      <c r="A39">
        <v>-325</v>
      </c>
      <c r="B39">
        <f t="shared" si="77"/>
        <v>-225</v>
      </c>
      <c r="C39">
        <f t="shared" si="78"/>
        <v>-1.6250000000000001E-2</v>
      </c>
      <c r="D39">
        <f t="shared" si="79"/>
        <v>-1.125E-2</v>
      </c>
      <c r="E39">
        <v>269</v>
      </c>
      <c r="F39">
        <v>176</v>
      </c>
      <c r="G39">
        <f>E39*$F$1</f>
        <v>33.722640355700001</v>
      </c>
      <c r="H39">
        <f t="shared" si="81"/>
        <v>21.409864907199999</v>
      </c>
      <c r="I39">
        <f>G39-$G$36</f>
        <v>3.2594373577999995</v>
      </c>
      <c r="J39">
        <f t="shared" si="83"/>
        <v>-31.3849156026</v>
      </c>
      <c r="K39" s="15"/>
      <c r="L39" s="15"/>
      <c r="M39" s="15"/>
      <c r="N39" s="15"/>
      <c r="O39" s="15"/>
      <c r="P39" s="15"/>
      <c r="Q39" s="18"/>
      <c r="R39" s="18"/>
      <c r="S39" s="15"/>
      <c r="T39" s="15"/>
      <c r="U39" s="15"/>
      <c r="V39" s="15"/>
      <c r="W39" s="15"/>
      <c r="X39" s="15"/>
      <c r="Z39">
        <v>80</v>
      </c>
      <c r="AA39">
        <f t="shared" si="84"/>
        <v>240</v>
      </c>
      <c r="AB39">
        <f t="shared" si="76"/>
        <v>4.0000000000000001E-3</v>
      </c>
      <c r="AC39">
        <f t="shared" si="85"/>
        <v>1.2E-2</v>
      </c>
      <c r="AD39">
        <v>157</v>
      </c>
      <c r="AE39">
        <v>237</v>
      </c>
      <c r="AF39">
        <f>AD39*$F$1</f>
        <v>19.681987122100001</v>
      </c>
      <c r="AG39">
        <f>AE39*$F$2</f>
        <v>28.830329448899999</v>
      </c>
      <c r="AH39">
        <f t="shared" ref="AH39:AH40" si="88">AF39-$AF$36</f>
        <v>-30.588565973200001</v>
      </c>
      <c r="AI39">
        <f>AG39-$AG$36</f>
        <v>-5.9607010253000006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BV39" s="15"/>
      <c r="BW39" s="15"/>
      <c r="BX39" s="15"/>
      <c r="BY39" s="15"/>
      <c r="BZ39" s="15"/>
      <c r="CA39" s="15"/>
      <c r="CB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E39" s="2" t="s">
        <v>36</v>
      </c>
      <c r="DF39" s="3" t="s">
        <v>39</v>
      </c>
      <c r="DG39" s="3" t="s">
        <v>34</v>
      </c>
      <c r="DH39" s="3" t="s">
        <v>35</v>
      </c>
      <c r="DI39" s="3" t="s">
        <v>11</v>
      </c>
      <c r="DJ39" s="3" t="s">
        <v>12</v>
      </c>
      <c r="DK39" s="3" t="s">
        <v>27</v>
      </c>
      <c r="DL39" s="3" t="s">
        <v>28</v>
      </c>
      <c r="DM39" s="3" t="s">
        <v>29</v>
      </c>
      <c r="DN39" s="3" t="s">
        <v>30</v>
      </c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G39" s="2" t="s">
        <v>36</v>
      </c>
      <c r="EH39" s="3" t="s">
        <v>39</v>
      </c>
      <c r="EI39" s="3" t="s">
        <v>34</v>
      </c>
      <c r="EJ39" s="3" t="s">
        <v>35</v>
      </c>
      <c r="EK39" s="3" t="s">
        <v>11</v>
      </c>
      <c r="EL39" s="3" t="s">
        <v>12</v>
      </c>
      <c r="EM39" s="3" t="s">
        <v>27</v>
      </c>
      <c r="EN39" s="3" t="s">
        <v>28</v>
      </c>
      <c r="EO39" s="3" t="s">
        <v>29</v>
      </c>
      <c r="EP39" s="3" t="s">
        <v>30</v>
      </c>
    </row>
    <row r="40" spans="1:162" x14ac:dyDescent="0.2">
      <c r="A40">
        <v>-400</v>
      </c>
      <c r="B40">
        <f t="shared" si="77"/>
        <v>-300</v>
      </c>
      <c r="C40">
        <f t="shared" si="78"/>
        <v>-0.02</v>
      </c>
      <c r="D40">
        <f t="shared" si="79"/>
        <v>-1.4999999999999999E-2</v>
      </c>
      <c r="E40">
        <v>278</v>
      </c>
      <c r="F40">
        <v>91</v>
      </c>
      <c r="G40">
        <f t="shared" si="80"/>
        <v>34.850907133400007</v>
      </c>
      <c r="H40">
        <f>F40*$F$2</f>
        <v>11.0698733327</v>
      </c>
      <c r="I40">
        <f t="shared" si="82"/>
        <v>4.3877041355000053</v>
      </c>
      <c r="J40">
        <f>H40-$H$36</f>
        <v>-41.7249071771</v>
      </c>
      <c r="K40" s="15"/>
      <c r="L40" s="15"/>
      <c r="M40" s="15"/>
      <c r="N40" s="15"/>
      <c r="O40" s="15"/>
      <c r="P40" s="15"/>
      <c r="Q40" s="18"/>
      <c r="R40" s="18"/>
      <c r="S40" s="15"/>
      <c r="T40" s="15"/>
      <c r="U40" s="15"/>
      <c r="V40" s="15"/>
      <c r="W40" s="15"/>
      <c r="X40" s="15"/>
      <c r="Z40">
        <v>160</v>
      </c>
      <c r="AA40">
        <f t="shared" si="84"/>
        <v>320</v>
      </c>
      <c r="AB40">
        <f t="shared" si="76"/>
        <v>8.0000000000000002E-3</v>
      </c>
      <c r="AC40">
        <f t="shared" si="85"/>
        <v>1.6E-2</v>
      </c>
      <c r="AD40">
        <v>75</v>
      </c>
      <c r="AE40">
        <v>221</v>
      </c>
      <c r="AF40">
        <f t="shared" si="86"/>
        <v>9.4022231475000009</v>
      </c>
      <c r="AG40">
        <f t="shared" si="87"/>
        <v>26.883978093700001</v>
      </c>
      <c r="AH40">
        <f t="shared" si="88"/>
        <v>-40.8683299478</v>
      </c>
      <c r="AI40">
        <f>AG40-$AG$36</f>
        <v>-7.9070523804999979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BV40" s="15"/>
      <c r="BW40" s="15"/>
      <c r="BX40" s="15"/>
      <c r="BY40" s="15"/>
      <c r="BZ40" s="15"/>
      <c r="CA40" s="15"/>
      <c r="CB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E40">
        <v>-270</v>
      </c>
      <c r="DG40">
        <f>DE40/(10000*2)</f>
        <v>-1.35E-2</v>
      </c>
      <c r="DI40">
        <v>340</v>
      </c>
      <c r="DJ40">
        <v>66</v>
      </c>
      <c r="DK40">
        <f>DI40*$DI$1</f>
        <v>42.103238699999999</v>
      </c>
      <c r="DL40">
        <f>DJ40*$DI$2</f>
        <v>7.9553920115999999</v>
      </c>
      <c r="DO40" s="15"/>
      <c r="DP40" s="15"/>
      <c r="DQ40" s="15"/>
      <c r="DR40" s="15"/>
      <c r="DS40" s="15"/>
      <c r="DT40" s="15"/>
      <c r="DU40" s="15"/>
      <c r="DV40" s="18"/>
      <c r="DW40" s="18"/>
      <c r="DX40" s="15"/>
      <c r="DY40" s="15"/>
      <c r="DZ40" s="15"/>
      <c r="EA40" s="15"/>
      <c r="EB40" s="15"/>
      <c r="EC40" s="15"/>
      <c r="ED40" s="15"/>
      <c r="EE40" s="15"/>
      <c r="EG40">
        <v>-50</v>
      </c>
      <c r="EI40">
        <f>EG40/(10000*2)</f>
        <v>-2.5000000000000001E-3</v>
      </c>
      <c r="EK40">
        <v>529</v>
      </c>
      <c r="EL40">
        <v>304</v>
      </c>
      <c r="EM40">
        <f>EK40*$DI$1</f>
        <v>65.507686094999997</v>
      </c>
      <c r="EN40">
        <f>EL40*$DI$2</f>
        <v>36.643017750399999</v>
      </c>
    </row>
    <row r="41" spans="1:162" x14ac:dyDescent="0.2">
      <c r="K41" s="15"/>
      <c r="L41" s="15"/>
      <c r="M41" s="15"/>
      <c r="N41" s="15"/>
      <c r="O41" s="15"/>
      <c r="P41" s="15"/>
      <c r="Q41" s="18"/>
      <c r="R41" s="18"/>
      <c r="S41" s="15"/>
      <c r="T41" s="15"/>
      <c r="U41" s="15"/>
      <c r="V41" s="15"/>
      <c r="W41" s="15"/>
      <c r="X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BV41" s="15"/>
      <c r="BW41" s="15"/>
      <c r="BX41" s="15"/>
      <c r="BY41" s="15"/>
      <c r="BZ41" s="15"/>
      <c r="CA41" s="15"/>
      <c r="CB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E41">
        <v>-265</v>
      </c>
      <c r="DF41">
        <f>DE41-$DE$40</f>
        <v>5</v>
      </c>
      <c r="DG41">
        <f t="shared" ref="DG41:DG47" si="89">DE41/(10000*2)</f>
        <v>-1.325E-2</v>
      </c>
      <c r="DH41">
        <f>DG41-$DG$40</f>
        <v>2.5000000000000022E-4</v>
      </c>
      <c r="DI41">
        <v>333</v>
      </c>
      <c r="DJ41">
        <v>115</v>
      </c>
      <c r="DK41">
        <f t="shared" ref="DK41:DK47" si="90">DI41*$DI$1</f>
        <v>41.236407315000001</v>
      </c>
      <c r="DL41">
        <f t="shared" ref="DL41:DL47" si="91">DJ41*$DI$2</f>
        <v>13.861667899</v>
      </c>
      <c r="DM41">
        <f>DK41-$DK$40</f>
        <v>-0.86683138499999757</v>
      </c>
      <c r="DN41">
        <f>DL41-$DL$40</f>
        <v>5.9062758874000005</v>
      </c>
      <c r="DO41" s="15"/>
      <c r="DP41" s="15"/>
      <c r="DQ41" s="15"/>
      <c r="DR41" s="15"/>
      <c r="DS41" s="15"/>
      <c r="DT41" s="15"/>
      <c r="DU41" s="15"/>
      <c r="DV41" s="56"/>
      <c r="DW41" s="56"/>
      <c r="DX41" s="15"/>
      <c r="DY41" s="15"/>
      <c r="DZ41" s="15"/>
      <c r="EA41" s="15"/>
      <c r="EB41" s="15"/>
      <c r="EC41" s="15"/>
      <c r="ED41" s="15"/>
      <c r="EE41" s="15"/>
      <c r="EG41">
        <v>-40</v>
      </c>
      <c r="EH41">
        <f>EG41-$EG$40</f>
        <v>10</v>
      </c>
      <c r="EI41">
        <f t="shared" ref="EI41:EI45" si="92">EG41/(10000*2)</f>
        <v>-2E-3</v>
      </c>
      <c r="EJ41">
        <f>EI41-$EI$40</f>
        <v>5.0000000000000001E-4</v>
      </c>
      <c r="EK41">
        <v>474</v>
      </c>
      <c r="EL41">
        <v>296</v>
      </c>
      <c r="EM41">
        <f t="shared" ref="EM41:EM45" si="93">EK41*$DI$1</f>
        <v>58.696868070000001</v>
      </c>
      <c r="EN41">
        <f t="shared" ref="EN41:EN45" si="94">EL41*$DI$2</f>
        <v>35.678727809599998</v>
      </c>
      <c r="EO41">
        <f>EM41-$EM$40</f>
        <v>-6.8108180249999961</v>
      </c>
      <c r="EP41">
        <f>EN41-$EN$40</f>
        <v>-0.96428994080000052</v>
      </c>
    </row>
    <row r="42" spans="1:162" x14ac:dyDescent="0.2">
      <c r="K42" s="15"/>
      <c r="L42" s="15"/>
      <c r="M42" s="15"/>
      <c r="N42" s="15"/>
      <c r="O42" s="15"/>
      <c r="P42" s="15"/>
      <c r="Q42" s="18"/>
      <c r="R42" s="18"/>
      <c r="S42" s="15"/>
      <c r="T42" s="15"/>
      <c r="U42" s="15"/>
      <c r="V42" s="15"/>
      <c r="W42" s="15"/>
      <c r="X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BV42" s="15"/>
      <c r="BW42" s="15"/>
      <c r="BX42" s="15"/>
      <c r="BY42" s="15"/>
      <c r="BZ42" s="15"/>
      <c r="CA42" s="15"/>
      <c r="CB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E42">
        <v>-260</v>
      </c>
      <c r="DF42">
        <f t="shared" ref="DF42:DF47" si="95">DE42-$DE$40</f>
        <v>10</v>
      </c>
      <c r="DG42">
        <f t="shared" si="89"/>
        <v>-1.2999999999999999E-2</v>
      </c>
      <c r="DH42">
        <f t="shared" ref="DH42:DH47" si="96">DG42-$DG$40</f>
        <v>5.0000000000000044E-4</v>
      </c>
      <c r="DI42">
        <v>336</v>
      </c>
      <c r="DJ42">
        <v>161</v>
      </c>
      <c r="DK42">
        <f t="shared" si="90"/>
        <v>41.607906479999997</v>
      </c>
      <c r="DL42">
        <f t="shared" si="91"/>
        <v>19.4063350586</v>
      </c>
      <c r="DM42">
        <f t="shared" ref="DM42:DM47" si="97">DK42-$DK$40</f>
        <v>-0.49533222000000166</v>
      </c>
      <c r="DN42">
        <f t="shared" ref="DN42:DN47" si="98">DL42-$DL$40</f>
        <v>11.450943046999999</v>
      </c>
      <c r="DO42" s="15"/>
      <c r="DP42" s="15"/>
      <c r="DQ42" s="15"/>
      <c r="DR42" s="15"/>
      <c r="DS42" s="15"/>
      <c r="DT42" s="15"/>
      <c r="DU42" s="15"/>
      <c r="DV42" s="18"/>
      <c r="DW42" s="18"/>
      <c r="DX42" s="15"/>
      <c r="DY42" s="15"/>
      <c r="DZ42" s="15"/>
      <c r="EA42" s="15"/>
      <c r="EB42" s="15"/>
      <c r="EC42" s="15"/>
      <c r="ED42" s="15"/>
      <c r="EE42" s="15"/>
      <c r="EG42">
        <v>-30</v>
      </c>
      <c r="EH42">
        <f t="shared" ref="EH42:EH45" si="99">EG42-$EG$40</f>
        <v>20</v>
      </c>
      <c r="EI42">
        <f t="shared" si="92"/>
        <v>-1.5E-3</v>
      </c>
      <c r="EJ42">
        <f t="shared" ref="EJ42:EJ45" si="100">EI42-$EI$40</f>
        <v>1E-3</v>
      </c>
      <c r="EK42">
        <v>384</v>
      </c>
      <c r="EL42">
        <v>283</v>
      </c>
      <c r="EM42">
        <f t="shared" si="93"/>
        <v>47.551893120000003</v>
      </c>
      <c r="EN42">
        <f t="shared" si="94"/>
        <v>34.111756655800001</v>
      </c>
      <c r="EO42">
        <f t="shared" ref="EO42:EO45" si="101">EM42-$EM$40</f>
        <v>-17.955792974999994</v>
      </c>
      <c r="EP42">
        <f t="shared" ref="EP42:EP45" si="102">EN42-$EN$40</f>
        <v>-2.5312610945999978</v>
      </c>
      <c r="FE42" s="56"/>
      <c r="FF42" s="56"/>
    </row>
    <row r="43" spans="1:162" x14ac:dyDescent="0.2">
      <c r="K43" s="15"/>
      <c r="L43" s="15"/>
      <c r="M43" s="15"/>
      <c r="N43" s="15"/>
      <c r="O43" s="15"/>
      <c r="P43" s="15"/>
      <c r="Q43" s="18"/>
      <c r="R43" s="18"/>
      <c r="S43" s="15"/>
      <c r="T43" s="15"/>
      <c r="U43" s="15"/>
      <c r="V43" s="15"/>
      <c r="W43" s="15"/>
      <c r="X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BV43" s="15"/>
      <c r="BW43" s="15"/>
      <c r="BX43" s="15"/>
      <c r="BY43" s="15"/>
      <c r="BZ43" s="15"/>
      <c r="CA43" s="15"/>
      <c r="CB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E43">
        <v>-255</v>
      </c>
      <c r="DF43">
        <f t="shared" si="95"/>
        <v>15</v>
      </c>
      <c r="DG43">
        <f t="shared" si="89"/>
        <v>-1.2749999999999999E-2</v>
      </c>
      <c r="DH43">
        <f t="shared" si="96"/>
        <v>7.5000000000000067E-4</v>
      </c>
      <c r="DI43">
        <v>331</v>
      </c>
      <c r="DJ43">
        <v>210</v>
      </c>
      <c r="DK43">
        <f>DI43*$DI$1</f>
        <v>40.988741204999997</v>
      </c>
      <c r="DL43">
        <f t="shared" si="91"/>
        <v>25.312610946</v>
      </c>
      <c r="DM43">
        <f t="shared" si="97"/>
        <v>-1.1144974950000019</v>
      </c>
      <c r="DN43">
        <f t="shared" si="98"/>
        <v>17.357218934399999</v>
      </c>
      <c r="DO43" s="15"/>
      <c r="DP43" s="15"/>
      <c r="DQ43" s="15"/>
      <c r="DR43" s="15"/>
      <c r="DS43" s="15"/>
      <c r="DT43" s="15"/>
      <c r="DU43" s="15"/>
      <c r="DV43" s="18"/>
      <c r="DW43" s="18"/>
      <c r="DX43" s="15"/>
      <c r="DY43" s="15"/>
      <c r="DZ43" s="15"/>
      <c r="EA43" s="15"/>
      <c r="EB43" s="15"/>
      <c r="EC43" s="15"/>
      <c r="ED43" s="15"/>
      <c r="EE43" s="15"/>
      <c r="EG43">
        <v>-20</v>
      </c>
      <c r="EH43">
        <f t="shared" si="99"/>
        <v>30</v>
      </c>
      <c r="EI43">
        <f t="shared" si="92"/>
        <v>-1E-3</v>
      </c>
      <c r="EJ43">
        <f t="shared" si="100"/>
        <v>1.5E-3</v>
      </c>
      <c r="EK43">
        <v>307</v>
      </c>
      <c r="EL43">
        <v>274</v>
      </c>
      <c r="EM43">
        <f t="shared" si="93"/>
        <v>38.016747885000001</v>
      </c>
      <c r="EN43">
        <f t="shared" si="94"/>
        <v>33.026930472399997</v>
      </c>
      <c r="EO43">
        <f t="shared" si="101"/>
        <v>-27.490938209999996</v>
      </c>
      <c r="EP43">
        <f t="shared" si="102"/>
        <v>-3.616087278000002</v>
      </c>
    </row>
    <row r="44" spans="1:162" x14ac:dyDescent="0.2">
      <c r="K44" s="15"/>
      <c r="L44" s="15"/>
      <c r="M44" s="15"/>
      <c r="N44" s="15"/>
      <c r="O44" s="15"/>
      <c r="P44" s="15"/>
      <c r="Q44" s="18"/>
      <c r="R44" s="18"/>
      <c r="S44" s="15"/>
      <c r="T44" s="15"/>
      <c r="U44" s="15"/>
      <c r="V44" s="15"/>
      <c r="W44" s="15"/>
      <c r="X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BT44" s="18"/>
      <c r="BU44" s="18"/>
      <c r="BV44" s="15"/>
      <c r="BW44" s="15"/>
      <c r="BX44" s="15"/>
      <c r="BY44" s="15"/>
      <c r="BZ44" s="15"/>
      <c r="CA44" s="15"/>
      <c r="CB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E44">
        <v>-250</v>
      </c>
      <c r="DF44">
        <f t="shared" si="95"/>
        <v>20</v>
      </c>
      <c r="DG44">
        <f t="shared" si="89"/>
        <v>-1.2500000000000001E-2</v>
      </c>
      <c r="DH44">
        <f t="shared" si="96"/>
        <v>9.9999999999999915E-4</v>
      </c>
      <c r="DI44">
        <v>330</v>
      </c>
      <c r="DJ44">
        <v>259</v>
      </c>
      <c r="DK44">
        <f t="shared" si="90"/>
        <v>40.864908149999998</v>
      </c>
      <c r="DL44">
        <f t="shared" si="91"/>
        <v>31.218886833399999</v>
      </c>
      <c r="DM44">
        <f t="shared" si="97"/>
        <v>-1.2383305500000006</v>
      </c>
      <c r="DN44">
        <f t="shared" si="98"/>
        <v>23.263494821799998</v>
      </c>
      <c r="DO44" s="15"/>
      <c r="DP44" s="15"/>
      <c r="DQ44" s="15"/>
      <c r="DR44" s="15"/>
      <c r="DS44" s="15"/>
      <c r="DT44" s="15"/>
      <c r="DU44" s="15"/>
      <c r="DV44" s="18"/>
      <c r="DW44" s="18"/>
      <c r="DX44" s="15"/>
      <c r="DY44" s="15"/>
      <c r="DZ44" s="15"/>
      <c r="EA44" s="15"/>
      <c r="EB44" s="15"/>
      <c r="EC44" s="15"/>
      <c r="ED44" s="15"/>
      <c r="EE44" s="15"/>
      <c r="EG44">
        <v>-10</v>
      </c>
      <c r="EH44">
        <f t="shared" si="99"/>
        <v>40</v>
      </c>
      <c r="EI44">
        <f t="shared" si="92"/>
        <v>-5.0000000000000001E-4</v>
      </c>
      <c r="EJ44">
        <f t="shared" si="100"/>
        <v>2E-3</v>
      </c>
      <c r="EK44">
        <v>210</v>
      </c>
      <c r="EL44">
        <v>260</v>
      </c>
      <c r="EM44">
        <f t="shared" si="93"/>
        <v>26.004941549999998</v>
      </c>
      <c r="EN44">
        <f t="shared" si="94"/>
        <v>31.339423075999999</v>
      </c>
      <c r="EO44">
        <f t="shared" si="101"/>
        <v>-39.502744544999999</v>
      </c>
      <c r="EP44">
        <f t="shared" si="102"/>
        <v>-5.3035946743999993</v>
      </c>
    </row>
    <row r="45" spans="1:162" x14ac:dyDescent="0.2">
      <c r="K45" s="15"/>
      <c r="L45" s="15"/>
      <c r="M45" s="15"/>
      <c r="N45" s="15"/>
      <c r="O45" s="15"/>
      <c r="P45" s="15"/>
      <c r="Q45" s="18"/>
      <c r="R45" s="18"/>
      <c r="S45" s="15"/>
      <c r="T45" s="15"/>
      <c r="U45" s="15"/>
      <c r="V45" s="15"/>
      <c r="W45" s="15"/>
      <c r="X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BB45" s="24" t="s">
        <v>10</v>
      </c>
      <c r="BC45" s="24"/>
      <c r="BD45" s="24"/>
      <c r="BE45" s="24"/>
      <c r="BF45" s="24"/>
      <c r="BG45" s="24"/>
      <c r="BH45" s="24"/>
      <c r="BI45" s="24"/>
      <c r="BJ45" s="24"/>
      <c r="BK45" s="24"/>
      <c r="BL45" s="16"/>
      <c r="BM45" s="16"/>
      <c r="BN45" s="16"/>
      <c r="BO45" s="16"/>
      <c r="BP45" s="16"/>
      <c r="BQ45" s="16"/>
      <c r="BR45" s="16"/>
      <c r="BS45" s="16"/>
      <c r="BT45" s="56"/>
      <c r="BU45" s="56"/>
      <c r="BV45" s="16"/>
      <c r="BW45" s="16"/>
      <c r="BX45" s="16"/>
      <c r="BY45" s="16"/>
      <c r="BZ45" s="16"/>
      <c r="CA45" s="16"/>
      <c r="CB45" s="16"/>
      <c r="CD45" s="24" t="s">
        <v>20</v>
      </c>
      <c r="CE45" s="24"/>
      <c r="CF45" s="24"/>
      <c r="CG45" s="24"/>
      <c r="CH45" s="24"/>
      <c r="CI45" s="24"/>
      <c r="CJ45" s="24"/>
      <c r="CK45" s="24"/>
      <c r="CL45" s="24"/>
      <c r="CM45" s="24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E45">
        <v>-245</v>
      </c>
      <c r="DF45">
        <f t="shared" si="95"/>
        <v>25</v>
      </c>
      <c r="DG45">
        <f t="shared" si="89"/>
        <v>-1.225E-2</v>
      </c>
      <c r="DH45">
        <f t="shared" si="96"/>
        <v>1.2499999999999994E-3</v>
      </c>
      <c r="DI45">
        <v>325</v>
      </c>
      <c r="DJ45">
        <v>310</v>
      </c>
      <c r="DK45">
        <f t="shared" si="90"/>
        <v>40.245742874999998</v>
      </c>
      <c r="DL45">
        <f t="shared" si="91"/>
        <v>37.366235205999999</v>
      </c>
      <c r="DM45">
        <f t="shared" si="97"/>
        <v>-1.8574958250000009</v>
      </c>
      <c r="DN45">
        <f>DL45-$DL$40</f>
        <v>29.410843194399998</v>
      </c>
      <c r="DO45" s="15"/>
      <c r="DP45" s="15"/>
      <c r="DQ45" s="15"/>
      <c r="DR45" s="15"/>
      <c r="DS45" s="15"/>
      <c r="DT45" s="15"/>
      <c r="DU45" s="15"/>
      <c r="DV45" s="18"/>
      <c r="DW45" s="18"/>
      <c r="DX45" s="15"/>
      <c r="DY45" s="15"/>
      <c r="DZ45" s="15"/>
      <c r="EA45" s="15"/>
      <c r="EB45" s="15"/>
      <c r="EC45" s="15"/>
      <c r="ED45" s="15"/>
      <c r="EE45" s="15"/>
      <c r="EG45">
        <v>0</v>
      </c>
      <c r="EH45">
        <f t="shared" si="99"/>
        <v>50</v>
      </c>
      <c r="EI45">
        <f t="shared" si="92"/>
        <v>0</v>
      </c>
      <c r="EJ45">
        <f t="shared" si="100"/>
        <v>2.5000000000000001E-3</v>
      </c>
      <c r="EK45">
        <v>123</v>
      </c>
      <c r="EL45">
        <v>252</v>
      </c>
      <c r="EM45">
        <f t="shared" si="93"/>
        <v>15.231465764999999</v>
      </c>
      <c r="EN45">
        <f t="shared" si="94"/>
        <v>30.375133135199999</v>
      </c>
      <c r="EO45">
        <f t="shared" si="101"/>
        <v>-50.276220330000001</v>
      </c>
      <c r="EP45">
        <f t="shared" si="102"/>
        <v>-6.2678846151999998</v>
      </c>
    </row>
    <row r="46" spans="1:16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BB46" s="2" t="s">
        <v>36</v>
      </c>
      <c r="BC46" s="3" t="s">
        <v>39</v>
      </c>
      <c r="BD46" s="3" t="s">
        <v>34</v>
      </c>
      <c r="BE46" s="3" t="s">
        <v>35</v>
      </c>
      <c r="BF46" s="3" t="s">
        <v>11</v>
      </c>
      <c r="BG46" s="3" t="s">
        <v>12</v>
      </c>
      <c r="BH46" s="3" t="s">
        <v>27</v>
      </c>
      <c r="BI46" s="3" t="s">
        <v>28</v>
      </c>
      <c r="BJ46" s="3" t="s">
        <v>29</v>
      </c>
      <c r="BK46" s="3" t="s">
        <v>30</v>
      </c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6"/>
      <c r="BW46" s="16"/>
      <c r="BX46" s="16"/>
      <c r="BY46" s="16"/>
      <c r="BZ46" s="16"/>
      <c r="CA46" s="16"/>
      <c r="CB46" s="16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B46" s="56"/>
      <c r="DC46" s="56"/>
      <c r="DE46">
        <v>-240</v>
      </c>
      <c r="DF46">
        <f t="shared" si="95"/>
        <v>30</v>
      </c>
      <c r="DG46">
        <f t="shared" si="89"/>
        <v>-1.2E-2</v>
      </c>
      <c r="DH46">
        <f t="shared" si="96"/>
        <v>1.4999999999999996E-3</v>
      </c>
      <c r="DI46">
        <v>329</v>
      </c>
      <c r="DJ46">
        <v>361</v>
      </c>
      <c r="DK46">
        <f t="shared" si="90"/>
        <v>40.741075094999999</v>
      </c>
      <c r="DL46">
        <f t="shared" si="91"/>
        <v>43.513583578599999</v>
      </c>
      <c r="DM46">
        <f>DK46-$DK$40</f>
        <v>-1.3621636049999992</v>
      </c>
      <c r="DN46">
        <f t="shared" si="98"/>
        <v>35.558191567000001</v>
      </c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</row>
    <row r="47" spans="1:16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BB47">
        <v>-305</v>
      </c>
      <c r="BD47">
        <f>BB47/(10000*2)</f>
        <v>-1.525E-2</v>
      </c>
      <c r="BF47">
        <v>200</v>
      </c>
      <c r="BG47">
        <v>68</v>
      </c>
      <c r="BH47">
        <f>BF47*$BF$1</f>
        <v>3.6175758</v>
      </c>
      <c r="BI47">
        <f>BG47*$BF$2</f>
        <v>1.1596914479999998</v>
      </c>
      <c r="BT47" s="18"/>
      <c r="BU47" s="17"/>
      <c r="BV47" s="17"/>
      <c r="BW47" s="17"/>
      <c r="BX47" s="17"/>
      <c r="BY47" s="17"/>
      <c r="BZ47" s="17"/>
      <c r="CA47" s="17"/>
      <c r="CB47" s="17"/>
      <c r="CD47" s="2" t="s">
        <v>36</v>
      </c>
      <c r="CE47" s="3" t="s">
        <v>39</v>
      </c>
      <c r="CF47" s="3" t="s">
        <v>34</v>
      </c>
      <c r="CG47" s="3" t="s">
        <v>35</v>
      </c>
      <c r="CH47" s="3" t="s">
        <v>11</v>
      </c>
      <c r="CI47" s="3" t="s">
        <v>12</v>
      </c>
      <c r="CJ47" s="3" t="s">
        <v>27</v>
      </c>
      <c r="CK47" s="3" t="s">
        <v>28</v>
      </c>
      <c r="CL47" s="3" t="s">
        <v>29</v>
      </c>
      <c r="CM47" s="3" t="s">
        <v>30</v>
      </c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E47">
        <v>-235</v>
      </c>
      <c r="DF47">
        <f t="shared" si="95"/>
        <v>35</v>
      </c>
      <c r="DG47">
        <f t="shared" si="89"/>
        <v>-1.175E-2</v>
      </c>
      <c r="DH47">
        <f t="shared" si="96"/>
        <v>1.7499999999999998E-3</v>
      </c>
      <c r="DI47">
        <v>318</v>
      </c>
      <c r="DJ47">
        <v>414</v>
      </c>
      <c r="DK47">
        <f t="shared" si="90"/>
        <v>39.37891149</v>
      </c>
      <c r="DL47">
        <f t="shared" si="91"/>
        <v>49.902004436399999</v>
      </c>
      <c r="DM47">
        <f t="shared" si="97"/>
        <v>-2.7243272099999984</v>
      </c>
      <c r="DN47">
        <f t="shared" si="98"/>
        <v>41.946612424800001</v>
      </c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</row>
    <row r="48" spans="1:162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BB48">
        <v>-285</v>
      </c>
      <c r="BC48">
        <f>BB48-$BB$47</f>
        <v>20</v>
      </c>
      <c r="BD48">
        <f t="shared" ref="BD48:BD52" si="103">BB48/(10000*2)</f>
        <v>-1.4250000000000001E-2</v>
      </c>
      <c r="BE48">
        <f>BD48-$BD$47</f>
        <v>9.9999999999999915E-4</v>
      </c>
      <c r="BF48">
        <v>195</v>
      </c>
      <c r="BG48">
        <v>130</v>
      </c>
      <c r="BH48">
        <f>BF48*$BF$1</f>
        <v>3.5271364050000003</v>
      </c>
      <c r="BI48">
        <f>BG48*$BF$2</f>
        <v>2.2170571799999998</v>
      </c>
      <c r="BJ48">
        <f>BH48-$BH$47</f>
        <v>-9.0439394999999756E-2</v>
      </c>
      <c r="BK48">
        <f>BI48-$BI$47</f>
        <v>1.0573657320000001</v>
      </c>
      <c r="BT48" s="18"/>
      <c r="BU48" s="17"/>
      <c r="BV48" s="15"/>
      <c r="BW48" s="15"/>
      <c r="BX48" s="15"/>
      <c r="BY48" s="15"/>
      <c r="BZ48" s="15"/>
      <c r="CA48" s="15"/>
      <c r="CB48" s="15"/>
      <c r="CD48">
        <v>0</v>
      </c>
      <c r="CF48">
        <f>CD48/(10000*2)</f>
        <v>0</v>
      </c>
      <c r="CH48">
        <v>118</v>
      </c>
      <c r="CI48">
        <v>276</v>
      </c>
      <c r="CJ48">
        <f>CH48*$BF$1</f>
        <v>2.1343697220000002</v>
      </c>
      <c r="CK48">
        <f>CI48*$BF$2</f>
        <v>4.7069829359999993</v>
      </c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</row>
    <row r="49" spans="1:16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53"/>
      <c r="R49" s="53"/>
      <c r="S49" s="17"/>
      <c r="T49" s="17"/>
      <c r="U49" s="17"/>
      <c r="V49" s="17"/>
      <c r="W49" s="17"/>
      <c r="X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BB49">
        <v>-265</v>
      </c>
      <c r="BC49">
        <f t="shared" ref="BC49:BC52" si="104">BB49-$BB$47</f>
        <v>40</v>
      </c>
      <c r="BD49">
        <f t="shared" si="103"/>
        <v>-1.325E-2</v>
      </c>
      <c r="BE49">
        <f>BD49-$BD$47</f>
        <v>2E-3</v>
      </c>
      <c r="BF49">
        <v>196</v>
      </c>
      <c r="BG49">
        <v>206</v>
      </c>
      <c r="BH49">
        <f t="shared" ref="BH49:BH52" si="105">BF49*$BF$1</f>
        <v>3.5452242840000001</v>
      </c>
      <c r="BI49">
        <f>BG49*$BF$2</f>
        <v>3.5131829159999999</v>
      </c>
      <c r="BJ49">
        <f>BH49-$BH$47</f>
        <v>-7.2351515999999894E-2</v>
      </c>
      <c r="BK49">
        <f>BI49-$BI$47</f>
        <v>2.3534914680000001</v>
      </c>
      <c r="BT49" s="18"/>
      <c r="BU49" s="18"/>
      <c r="BV49" s="15"/>
      <c r="BW49" s="15"/>
      <c r="BX49" s="15"/>
      <c r="BY49" s="15"/>
      <c r="BZ49" s="15"/>
      <c r="CA49" s="15"/>
      <c r="CB49" s="15"/>
      <c r="CD49">
        <v>-20</v>
      </c>
      <c r="CE49">
        <f>CD49-$CD$48</f>
        <v>-20</v>
      </c>
      <c r="CF49">
        <f t="shared" ref="CF49:CF52" si="106">CD49/(10000*2)</f>
        <v>-1E-3</v>
      </c>
      <c r="CG49">
        <f>CF49-$CF$48</f>
        <v>-1E-3</v>
      </c>
      <c r="CH49">
        <v>174</v>
      </c>
      <c r="CI49">
        <v>279</v>
      </c>
      <c r="CJ49">
        <f t="shared" ref="CJ49:CJ52" si="107">CH49*$BF$1</f>
        <v>3.147290946</v>
      </c>
      <c r="CK49">
        <f t="shared" ref="CK49:CK52" si="108">CI49*$BF$2</f>
        <v>4.7581457939999998</v>
      </c>
      <c r="CL49">
        <f>CJ49-$CJ$48</f>
        <v>1.0129212239999998</v>
      </c>
      <c r="CM49">
        <f>CK49-$CK$48</f>
        <v>5.1162858000000533E-2</v>
      </c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</row>
    <row r="50" spans="1:16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5"/>
      <c r="L50" s="15"/>
      <c r="M50" s="15"/>
      <c r="N50" s="15"/>
      <c r="O50" s="15"/>
      <c r="P50" s="15"/>
      <c r="Q50" s="18"/>
      <c r="R50" s="18"/>
      <c r="S50" s="18"/>
      <c r="T50" s="15"/>
      <c r="U50" s="15"/>
      <c r="V50" s="15"/>
      <c r="W50" s="15"/>
      <c r="X50" s="15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Y50" s="56"/>
      <c r="AZ50" s="56"/>
      <c r="BB50">
        <v>-245</v>
      </c>
      <c r="BC50">
        <f t="shared" si="104"/>
        <v>60</v>
      </c>
      <c r="BD50">
        <f t="shared" si="103"/>
        <v>-1.225E-2</v>
      </c>
      <c r="BE50">
        <f>BD50-$BD$47</f>
        <v>2.9999999999999992E-3</v>
      </c>
      <c r="BF50">
        <v>202</v>
      </c>
      <c r="BG50">
        <v>289</v>
      </c>
      <c r="BH50">
        <f>BF50*$BF$1</f>
        <v>3.6537515580000002</v>
      </c>
      <c r="BI50">
        <f t="shared" ref="BI49:BI52" si="109">BG50*$BF$2</f>
        <v>4.9286886539999992</v>
      </c>
      <c r="BJ50">
        <f>BH50-$BH$47</f>
        <v>3.6175758000000169E-2</v>
      </c>
      <c r="BK50">
        <f>BI50-$BI$47</f>
        <v>3.7689972059999994</v>
      </c>
      <c r="BV50" s="15"/>
      <c r="BW50" s="15"/>
      <c r="BX50" s="15"/>
      <c r="BY50" s="15"/>
      <c r="BZ50" s="15"/>
      <c r="CA50" s="15"/>
      <c r="CB50" s="15"/>
      <c r="CD50">
        <v>-40</v>
      </c>
      <c r="CE50">
        <f t="shared" ref="CE50:CE52" si="110">CD50-$CD$48</f>
        <v>-40</v>
      </c>
      <c r="CF50">
        <f t="shared" si="106"/>
        <v>-2E-3</v>
      </c>
      <c r="CG50">
        <f t="shared" ref="CG50:CG52" si="111">CF50-$CF$48</f>
        <v>-2E-3</v>
      </c>
      <c r="CH50">
        <v>234</v>
      </c>
      <c r="CI50">
        <v>285</v>
      </c>
      <c r="CJ50">
        <f t="shared" si="107"/>
        <v>4.2325636860000007</v>
      </c>
      <c r="CK50">
        <f t="shared" si="108"/>
        <v>4.8604715099999991</v>
      </c>
      <c r="CL50">
        <f t="shared" ref="CL50:CL52" si="112">CJ50-$CJ$48</f>
        <v>2.0981939640000005</v>
      </c>
      <c r="CM50">
        <f t="shared" ref="CM50:CM52" si="113">CK50-$CK$48</f>
        <v>0.15348857399999982</v>
      </c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</row>
    <row r="51" spans="1:16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5"/>
      <c r="L51" s="15"/>
      <c r="M51" s="15"/>
      <c r="N51" s="15"/>
      <c r="O51" s="15"/>
      <c r="P51" s="15"/>
      <c r="Q51" s="18"/>
      <c r="R51" s="18"/>
      <c r="S51" s="18"/>
      <c r="T51" s="15"/>
      <c r="U51" s="15"/>
      <c r="V51" s="15"/>
      <c r="W51" s="15"/>
      <c r="X51" s="15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BB51">
        <v>-225</v>
      </c>
      <c r="BC51">
        <f t="shared" si="104"/>
        <v>80</v>
      </c>
      <c r="BD51">
        <f t="shared" si="103"/>
        <v>-1.125E-2</v>
      </c>
      <c r="BE51">
        <f>BD51-$BD$47</f>
        <v>4.0000000000000001E-3</v>
      </c>
      <c r="BF51">
        <v>196</v>
      </c>
      <c r="BG51">
        <v>371</v>
      </c>
      <c r="BH51">
        <f>BF51*$BF$1</f>
        <v>3.5452242840000001</v>
      </c>
      <c r="BI51">
        <f>BG51*$BF$2</f>
        <v>6.327140105999999</v>
      </c>
      <c r="BJ51">
        <f>BH51-$BH$47</f>
        <v>-7.2351515999999894E-2</v>
      </c>
      <c r="BK51">
        <f>BI51-$BI$47</f>
        <v>5.1674486579999996</v>
      </c>
      <c r="BV51" s="15"/>
      <c r="BW51" s="15"/>
      <c r="BX51" s="15"/>
      <c r="BY51" s="15"/>
      <c r="BZ51" s="15"/>
      <c r="CA51" s="15"/>
      <c r="CB51" s="15"/>
      <c r="CD51">
        <v>-50</v>
      </c>
      <c r="CE51">
        <f>CD51-$CD$48</f>
        <v>-50</v>
      </c>
      <c r="CF51">
        <f>CD51/(10000*2)</f>
        <v>-2.5000000000000001E-3</v>
      </c>
      <c r="CG51">
        <f>CF51-$CF$48</f>
        <v>-2.5000000000000001E-3</v>
      </c>
      <c r="CH51">
        <v>277</v>
      </c>
      <c r="CI51">
        <v>287</v>
      </c>
      <c r="CJ51">
        <f>CH51*$BF$1</f>
        <v>5.0103424830000005</v>
      </c>
      <c r="CK51">
        <f>CI51*$BF$2</f>
        <v>4.8945800819999992</v>
      </c>
      <c r="CL51">
        <f>CJ51-$CJ$48</f>
        <v>2.8759727610000003</v>
      </c>
      <c r="CM51">
        <f>CK51-$CK$48</f>
        <v>0.18759714599999988</v>
      </c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</row>
    <row r="52" spans="1:16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5"/>
      <c r="L52" s="15"/>
      <c r="M52" s="15"/>
      <c r="N52" s="15"/>
      <c r="O52" s="15"/>
      <c r="P52" s="15"/>
      <c r="Q52" s="18"/>
      <c r="R52" s="18"/>
      <c r="S52" s="18"/>
      <c r="T52" s="15"/>
      <c r="U52" s="15"/>
      <c r="V52" s="15"/>
      <c r="W52" s="15"/>
      <c r="X52" s="15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BV52" s="15"/>
      <c r="BW52" s="15"/>
      <c r="BX52" s="15"/>
      <c r="BY52" s="15"/>
      <c r="BZ52" s="15"/>
      <c r="CA52" s="15"/>
      <c r="CB52" s="15"/>
      <c r="CD52">
        <v>-60</v>
      </c>
      <c r="CE52">
        <f>CD52-$CD$48</f>
        <v>-60</v>
      </c>
      <c r="CF52">
        <f>CD52/(10000*2)</f>
        <v>-3.0000000000000001E-3</v>
      </c>
      <c r="CG52">
        <f>CF52-$CF$48</f>
        <v>-3.0000000000000001E-3</v>
      </c>
      <c r="CH52">
        <v>292</v>
      </c>
      <c r="CI52">
        <v>290</v>
      </c>
      <c r="CJ52">
        <f>CH52*$BF$1</f>
        <v>5.2816606680000007</v>
      </c>
      <c r="CK52">
        <f>CI52*$BF$2</f>
        <v>4.9457429399999997</v>
      </c>
      <c r="CL52">
        <f>CJ52-$CJ$48</f>
        <v>3.1472909460000005</v>
      </c>
      <c r="CM52">
        <f>CK52-$CK$48</f>
        <v>0.23876000400000041</v>
      </c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</row>
    <row r="53" spans="1:16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BV53" s="15"/>
      <c r="BW53" s="15"/>
      <c r="BX53" s="15"/>
      <c r="BY53" s="15"/>
      <c r="BZ53" s="15"/>
      <c r="CA53" s="15"/>
      <c r="CB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</row>
    <row r="54" spans="1:16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BV54" s="15"/>
      <c r="BW54" s="15"/>
      <c r="BX54" s="15"/>
      <c r="BY54" s="15"/>
      <c r="BZ54" s="15"/>
      <c r="CA54" s="15"/>
      <c r="CB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5"/>
      <c r="DP54" s="15"/>
      <c r="DQ54" s="15"/>
      <c r="DR54" s="15"/>
      <c r="DS54" s="15"/>
      <c r="DT54" s="15"/>
      <c r="DU54" s="15"/>
      <c r="DV54" s="18"/>
      <c r="DW54" s="18"/>
      <c r="DX54" s="15"/>
      <c r="DY54" s="15"/>
      <c r="DZ54" s="15"/>
      <c r="EA54" s="15"/>
      <c r="EB54" s="15"/>
      <c r="EC54" s="15"/>
      <c r="ED54" s="15"/>
      <c r="EE54" s="15"/>
    </row>
    <row r="55" spans="1:16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R55" s="15"/>
      <c r="AS55" s="15"/>
      <c r="AT55" s="15"/>
      <c r="AU55" s="15"/>
      <c r="AV55" s="15"/>
      <c r="AW55" s="15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V55" s="15"/>
      <c r="BW55" s="15"/>
      <c r="BX55" s="15"/>
      <c r="BY55" s="15"/>
      <c r="BZ55" s="15"/>
      <c r="CA55" s="15"/>
      <c r="CB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5"/>
      <c r="DP55" s="15"/>
      <c r="DQ55" s="15"/>
      <c r="DR55" s="15"/>
      <c r="DS55" s="15"/>
      <c r="DT55" s="15"/>
      <c r="DU55" s="15"/>
      <c r="DV55" s="56"/>
      <c r="DW55" s="56"/>
      <c r="DX55" s="15"/>
      <c r="DY55" s="15"/>
      <c r="DZ55" s="15"/>
      <c r="EA55" s="15"/>
      <c r="EB55" s="15"/>
      <c r="EC55" s="15"/>
      <c r="ED55" s="15"/>
      <c r="EE55" s="15"/>
    </row>
    <row r="56" spans="1:16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R56" s="15"/>
      <c r="AS56" s="15"/>
      <c r="AT56" s="15"/>
      <c r="AU56" s="15"/>
      <c r="AV56" s="15"/>
      <c r="AW56" s="15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5"/>
      <c r="DP56" s="15"/>
      <c r="DQ56" s="15"/>
      <c r="DR56" s="15"/>
      <c r="DS56" s="15"/>
      <c r="DT56" s="15"/>
      <c r="DU56" s="15"/>
      <c r="DV56" s="18"/>
      <c r="DW56" s="18"/>
      <c r="DX56" s="15"/>
      <c r="DY56" s="15"/>
      <c r="DZ56" s="15"/>
      <c r="EA56" s="15"/>
      <c r="EB56" s="15"/>
      <c r="EC56" s="15"/>
      <c r="ED56" s="15"/>
      <c r="EE56" s="15"/>
      <c r="EG56" s="18"/>
      <c r="EH56" s="18"/>
      <c r="EI56" s="18"/>
      <c r="EJ56" s="18"/>
      <c r="EK56" s="18"/>
      <c r="EL56" s="18"/>
      <c r="EM56" s="18"/>
      <c r="EN56" s="18"/>
      <c r="EO56" s="18"/>
      <c r="EP56" s="18"/>
    </row>
    <row r="57" spans="1:16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R57" s="15"/>
      <c r="AS57" s="15"/>
      <c r="AT57" s="15"/>
      <c r="AU57" s="15"/>
      <c r="AV57" s="15"/>
      <c r="AW57" s="15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6"/>
      <c r="BW57" s="16"/>
      <c r="BX57" s="16"/>
      <c r="BY57" s="16"/>
      <c r="BZ57" s="16"/>
      <c r="CA57" s="16"/>
      <c r="CB57" s="16"/>
      <c r="CD57" s="9"/>
      <c r="CE57" s="20"/>
      <c r="CF57" s="9"/>
      <c r="CG57" s="9"/>
      <c r="CH57" s="9"/>
      <c r="CI57" s="9"/>
      <c r="CJ57" s="9"/>
      <c r="CK57" s="9"/>
      <c r="CL57" s="9"/>
      <c r="CM57" s="9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5"/>
      <c r="DP57" s="15"/>
      <c r="DQ57" s="15"/>
      <c r="DR57" s="15"/>
      <c r="DS57" s="15"/>
      <c r="DT57" s="15"/>
      <c r="DU57" s="15"/>
      <c r="DV57" s="18"/>
      <c r="DW57" s="18"/>
      <c r="DX57" s="15"/>
      <c r="DY57" s="15"/>
      <c r="DZ57" s="15"/>
      <c r="EA57" s="15"/>
      <c r="EB57" s="15"/>
      <c r="EC57" s="15"/>
      <c r="ED57" s="15"/>
      <c r="EE57" s="15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FE57" s="56"/>
      <c r="FF57" s="56"/>
    </row>
    <row r="58" spans="1:16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R58" s="15"/>
      <c r="AS58" s="15"/>
      <c r="AT58" s="15"/>
      <c r="AU58" s="15"/>
      <c r="AV58" s="15"/>
      <c r="AW58" s="15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T58" s="18"/>
      <c r="BU58" s="18"/>
      <c r="BV58" s="16"/>
      <c r="BW58" s="16"/>
      <c r="BX58" s="16"/>
      <c r="BY58" s="16"/>
      <c r="BZ58" s="16"/>
      <c r="CA58" s="16"/>
      <c r="CB58" s="16"/>
      <c r="CD58" s="9"/>
      <c r="CE58" s="20"/>
      <c r="CF58" s="9"/>
      <c r="CG58" s="9"/>
      <c r="CH58" s="9"/>
      <c r="CI58" s="9"/>
      <c r="CJ58" s="9"/>
      <c r="CK58" s="9"/>
      <c r="CL58" s="9"/>
      <c r="CM58" s="9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5"/>
      <c r="DP58" s="15"/>
      <c r="DQ58" s="15"/>
      <c r="DR58" s="15"/>
      <c r="DS58" s="15"/>
      <c r="DT58" s="15"/>
      <c r="DU58" s="15"/>
      <c r="DV58" s="18"/>
      <c r="DW58" s="18"/>
      <c r="DX58" s="15"/>
      <c r="DY58" s="15"/>
      <c r="DZ58" s="15"/>
      <c r="EA58" s="15"/>
      <c r="EB58" s="15"/>
      <c r="EC58" s="15"/>
      <c r="ED58" s="15"/>
      <c r="EE58" s="15"/>
      <c r="EG58" s="17"/>
      <c r="EH58" s="17"/>
      <c r="EI58" s="17"/>
      <c r="EJ58" s="17"/>
      <c r="EK58" s="17"/>
      <c r="EL58" s="17"/>
      <c r="EM58" s="17"/>
      <c r="EN58" s="17"/>
      <c r="EO58" s="17"/>
      <c r="EP58" s="17"/>
    </row>
    <row r="59" spans="1:16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R59" s="15"/>
      <c r="AS59" s="15"/>
      <c r="AT59" s="15"/>
      <c r="AU59" s="15"/>
      <c r="AV59" s="15"/>
      <c r="AW59" s="15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T59" s="18"/>
      <c r="BU59" s="18"/>
      <c r="BV59" s="16"/>
      <c r="BW59" s="16"/>
      <c r="BX59" s="16"/>
      <c r="BY59" s="16"/>
      <c r="BZ59" s="16"/>
      <c r="CA59" s="16"/>
      <c r="CB59" s="16"/>
      <c r="CD59" s="9"/>
      <c r="CE59" s="20"/>
      <c r="CF59" s="9"/>
      <c r="CG59" s="9"/>
      <c r="CH59" s="9"/>
      <c r="CI59" s="9"/>
      <c r="CJ59" s="9"/>
      <c r="CK59" s="9"/>
      <c r="CL59" s="9"/>
      <c r="CM59" s="9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5"/>
      <c r="DP59" s="15"/>
      <c r="DQ59" s="15"/>
      <c r="DR59" s="15"/>
      <c r="DS59" s="15"/>
      <c r="DT59" s="15"/>
      <c r="DU59" s="15"/>
      <c r="DV59" s="18"/>
      <c r="DW59" s="18"/>
      <c r="DX59" s="15"/>
      <c r="DY59" s="15"/>
      <c r="DZ59" s="15"/>
      <c r="EA59" s="15"/>
      <c r="EB59" s="15"/>
      <c r="EC59" s="15"/>
      <c r="ED59" s="15"/>
      <c r="EE59" s="15"/>
      <c r="EG59" s="18"/>
      <c r="EH59" s="18"/>
      <c r="EI59" s="18"/>
      <c r="EJ59" s="18"/>
      <c r="EK59" s="18"/>
      <c r="EL59" s="18"/>
      <c r="EM59" s="18"/>
      <c r="EN59" s="18"/>
      <c r="EO59" s="18"/>
      <c r="EP59" s="18"/>
    </row>
    <row r="60" spans="1:16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R60" s="15"/>
      <c r="AS60" s="15"/>
      <c r="AT60" s="15"/>
      <c r="AU60" s="15"/>
      <c r="AV60" s="15"/>
      <c r="AW60" s="15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T60" s="56"/>
      <c r="BU60" s="56"/>
      <c r="BV60" s="16"/>
      <c r="BW60" s="16"/>
      <c r="BX60" s="16"/>
      <c r="BY60" s="16"/>
      <c r="BZ60" s="16"/>
      <c r="CA60" s="16"/>
      <c r="CB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G60" s="18"/>
      <c r="EH60" s="18"/>
      <c r="EI60" s="18"/>
      <c r="EJ60" s="18"/>
      <c r="EK60" s="18"/>
      <c r="EL60" s="18"/>
      <c r="EM60" s="18"/>
      <c r="EN60" s="18"/>
      <c r="EO60" s="18"/>
      <c r="EP60" s="18"/>
    </row>
    <row r="61" spans="1:16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T61" s="18"/>
      <c r="BU61" s="18"/>
      <c r="BV61" s="16"/>
      <c r="BW61" s="16"/>
      <c r="BX61" s="16"/>
      <c r="BY61" s="16"/>
      <c r="BZ61" s="16"/>
      <c r="CA61" s="16"/>
      <c r="CB61" s="16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G61" s="18"/>
      <c r="EH61" s="18"/>
      <c r="EI61" s="18"/>
      <c r="EJ61" s="18"/>
      <c r="EK61" s="18"/>
      <c r="EL61" s="18"/>
      <c r="EM61" s="18"/>
      <c r="EN61" s="18"/>
      <c r="EO61" s="18"/>
      <c r="EP61" s="18"/>
    </row>
    <row r="62" spans="1:16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5"/>
      <c r="L62" s="15"/>
      <c r="M62" s="15"/>
      <c r="N62" s="15"/>
      <c r="O62" s="15"/>
      <c r="P62" s="15"/>
      <c r="Q62" s="18"/>
      <c r="R62" s="18"/>
      <c r="S62" s="15"/>
      <c r="T62" s="15"/>
      <c r="U62" s="15"/>
      <c r="V62" s="15"/>
      <c r="W62" s="15"/>
      <c r="X62" s="15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T62" s="18"/>
      <c r="BU62" s="18"/>
      <c r="BV62" s="17"/>
      <c r="BW62" s="17"/>
      <c r="BX62" s="17"/>
      <c r="BY62" s="17"/>
      <c r="BZ62" s="17"/>
      <c r="CA62" s="17"/>
      <c r="CB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G62" s="18"/>
      <c r="EH62" s="18"/>
      <c r="EI62" s="18"/>
      <c r="EJ62" s="18"/>
      <c r="EK62" s="18"/>
      <c r="EL62" s="18"/>
      <c r="EM62" s="18"/>
      <c r="EN62" s="18"/>
      <c r="EO62" s="18"/>
      <c r="EP62" s="18"/>
    </row>
    <row r="63" spans="1:162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T63" s="18"/>
      <c r="BU63" s="18"/>
      <c r="BV63" s="15"/>
      <c r="BW63" s="15"/>
      <c r="BX63" s="15"/>
      <c r="BY63" s="15"/>
      <c r="BZ63" s="15"/>
      <c r="CA63" s="15"/>
      <c r="CB63" s="15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G63" s="18"/>
      <c r="EH63" s="18"/>
      <c r="EI63" s="18"/>
      <c r="EJ63" s="18"/>
      <c r="EK63" s="18"/>
      <c r="EL63" s="18"/>
      <c r="EM63" s="18"/>
      <c r="EN63" s="18"/>
      <c r="EO63" s="18"/>
      <c r="EP63" s="18"/>
    </row>
    <row r="64" spans="1:162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53"/>
      <c r="R64" s="53"/>
      <c r="S64" s="17"/>
      <c r="T64" s="17"/>
      <c r="U64" s="17"/>
      <c r="V64" s="17"/>
      <c r="W64" s="17"/>
      <c r="X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T64" s="18"/>
      <c r="BU64" s="18"/>
      <c r="BV64" s="15"/>
      <c r="BW64" s="15"/>
      <c r="BX64" s="15"/>
      <c r="BY64" s="15"/>
      <c r="BZ64" s="15"/>
      <c r="CA64" s="15"/>
      <c r="CB64" s="15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B64" s="56"/>
      <c r="DC64" s="56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G64" s="18"/>
      <c r="EH64" s="18"/>
      <c r="EI64" s="18"/>
      <c r="EJ64" s="18"/>
      <c r="EK64" s="18"/>
      <c r="EL64" s="18"/>
      <c r="EM64" s="18"/>
      <c r="EN64" s="18"/>
      <c r="EO64" s="18"/>
      <c r="EP64" s="18"/>
    </row>
    <row r="65" spans="1:16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5"/>
      <c r="L65" s="15"/>
      <c r="M65" s="15"/>
      <c r="N65" s="15"/>
      <c r="O65" s="15"/>
      <c r="P65" s="15"/>
      <c r="Q65" s="18"/>
      <c r="R65" s="18"/>
      <c r="S65" s="15"/>
      <c r="T65" s="15"/>
      <c r="U65" s="15"/>
      <c r="V65" s="15"/>
      <c r="W65" s="15"/>
      <c r="X65" s="15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V65" s="15"/>
      <c r="BW65" s="15"/>
      <c r="BX65" s="15"/>
      <c r="BY65" s="15"/>
      <c r="BZ65" s="15"/>
      <c r="CA65" s="15"/>
      <c r="CB65" s="15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G65" s="18"/>
      <c r="EH65" s="18"/>
      <c r="EI65" s="18"/>
      <c r="EJ65" s="18"/>
      <c r="EK65" s="18"/>
      <c r="EL65" s="18"/>
      <c r="EM65" s="18"/>
      <c r="EN65" s="18"/>
      <c r="EO65" s="18"/>
      <c r="EP65" s="18"/>
    </row>
    <row r="66" spans="1:16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5"/>
      <c r="L66" s="15"/>
      <c r="M66" s="15"/>
      <c r="N66" s="15"/>
      <c r="O66" s="15"/>
      <c r="P66" s="15"/>
      <c r="Q66" s="18"/>
      <c r="R66" s="18"/>
      <c r="S66" s="15"/>
      <c r="T66" s="15"/>
      <c r="U66" s="15"/>
      <c r="V66" s="15"/>
      <c r="W66" s="15"/>
      <c r="X66" s="15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Y66" s="56"/>
      <c r="AZ66" s="56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V66" s="15"/>
      <c r="BW66" s="15"/>
      <c r="BX66" s="15"/>
      <c r="BY66" s="15"/>
      <c r="BZ66" s="15"/>
      <c r="CA66" s="15"/>
      <c r="CB66" s="15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G66" s="18"/>
      <c r="EH66" s="18"/>
      <c r="EI66" s="18"/>
      <c r="EJ66" s="18"/>
      <c r="EK66" s="18"/>
      <c r="EL66" s="18"/>
      <c r="EM66" s="18"/>
      <c r="EN66" s="18"/>
      <c r="EO66" s="18"/>
      <c r="EP66" s="18"/>
    </row>
    <row r="67" spans="1:16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5"/>
      <c r="L67" s="15"/>
      <c r="M67" s="15"/>
      <c r="N67" s="15"/>
      <c r="O67" s="15"/>
      <c r="P67" s="15"/>
      <c r="Q67" s="18"/>
      <c r="R67" s="18"/>
      <c r="S67" s="15"/>
      <c r="T67" s="15"/>
      <c r="U67" s="15"/>
      <c r="V67" s="15"/>
      <c r="W67" s="15"/>
      <c r="X67" s="15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V67" s="15"/>
      <c r="BW67" s="15"/>
      <c r="BX67" s="15"/>
      <c r="BY67" s="15"/>
      <c r="BZ67" s="15"/>
      <c r="CA67" s="15"/>
      <c r="CB67" s="15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G67" s="18"/>
      <c r="EH67" s="18"/>
      <c r="EI67" s="18"/>
      <c r="EJ67" s="18"/>
      <c r="EK67" s="18"/>
      <c r="EL67" s="18"/>
      <c r="EM67" s="18"/>
      <c r="EN67" s="18"/>
      <c r="EO67" s="18"/>
      <c r="EP67" s="18"/>
    </row>
    <row r="68" spans="1:16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5"/>
      <c r="L68" s="15"/>
      <c r="M68" s="15"/>
      <c r="N68" s="15"/>
      <c r="O68" s="15"/>
      <c r="P68" s="15"/>
      <c r="Q68" s="18"/>
      <c r="R68" s="18"/>
      <c r="S68" s="15"/>
      <c r="T68" s="15"/>
      <c r="U68" s="15"/>
      <c r="V68" s="15"/>
      <c r="W68" s="15"/>
      <c r="X68" s="15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V68" s="15"/>
      <c r="BW68" s="15"/>
      <c r="BX68" s="15"/>
      <c r="BY68" s="15"/>
      <c r="BZ68" s="15"/>
      <c r="CA68" s="15"/>
      <c r="CB68" s="15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G68" s="18"/>
      <c r="EH68" s="18"/>
      <c r="EI68" s="18"/>
      <c r="EJ68" s="18"/>
      <c r="EK68" s="18"/>
      <c r="EL68" s="18"/>
      <c r="EM68" s="18"/>
      <c r="EN68" s="18"/>
      <c r="EO68" s="18"/>
      <c r="EP68" s="18"/>
    </row>
    <row r="69" spans="1:16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5"/>
      <c r="L69" s="15"/>
      <c r="M69" s="15"/>
      <c r="N69" s="15"/>
      <c r="O69" s="15"/>
      <c r="P69" s="15"/>
      <c r="Q69" s="18"/>
      <c r="R69" s="18"/>
      <c r="S69" s="15"/>
      <c r="T69" s="15"/>
      <c r="U69" s="15"/>
      <c r="V69" s="15"/>
      <c r="W69" s="15"/>
      <c r="X69" s="15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V69" s="15"/>
      <c r="BW69" s="15"/>
      <c r="BX69" s="15"/>
      <c r="BY69" s="15"/>
      <c r="BZ69" s="15"/>
      <c r="CA69" s="15"/>
      <c r="CB69" s="15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G69" s="18"/>
      <c r="EH69" s="18"/>
      <c r="EI69" s="18"/>
      <c r="EJ69" s="18"/>
      <c r="EK69" s="18"/>
      <c r="EL69" s="18"/>
      <c r="EM69" s="18"/>
      <c r="EN69" s="18"/>
      <c r="EO69" s="18"/>
      <c r="EP69" s="18"/>
    </row>
    <row r="70" spans="1:16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5"/>
      <c r="L70" s="15"/>
      <c r="M70" s="15"/>
      <c r="N70" s="15"/>
      <c r="O70" s="15"/>
      <c r="P70" s="15"/>
      <c r="Q70" s="18"/>
      <c r="R70" s="18"/>
      <c r="S70" s="15"/>
      <c r="T70" s="15"/>
      <c r="U70" s="15"/>
      <c r="V70" s="15"/>
      <c r="W70" s="15"/>
      <c r="X70" s="15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V70" s="15"/>
      <c r="BW70" s="15"/>
      <c r="BX70" s="15"/>
      <c r="BY70" s="15"/>
      <c r="BZ70" s="15"/>
      <c r="CA70" s="15"/>
      <c r="CB70" s="15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G70" s="18"/>
      <c r="EH70" s="18"/>
      <c r="EI70" s="18"/>
      <c r="EJ70" s="18"/>
      <c r="EK70" s="18"/>
      <c r="EL70" s="18"/>
      <c r="EM70" s="18"/>
      <c r="EN70" s="18"/>
      <c r="EO70" s="18"/>
      <c r="EP70" s="18"/>
    </row>
    <row r="71" spans="1:16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5"/>
      <c r="L71" s="15"/>
      <c r="M71" s="15"/>
      <c r="N71" s="15"/>
      <c r="O71" s="15"/>
      <c r="P71" s="15"/>
      <c r="Q71" s="18"/>
      <c r="R71" s="18"/>
      <c r="S71" s="15"/>
      <c r="T71" s="15"/>
      <c r="U71" s="15"/>
      <c r="V71" s="15"/>
      <c r="W71" s="15"/>
      <c r="X71" s="15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V71" s="15"/>
      <c r="BW71" s="15"/>
      <c r="BX71" s="15"/>
      <c r="BY71" s="15"/>
      <c r="BZ71" s="15"/>
      <c r="CA71" s="15"/>
      <c r="CB71" s="15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</row>
    <row r="72" spans="1:16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5"/>
      <c r="L72" s="15"/>
      <c r="M72" s="15"/>
      <c r="N72" s="15"/>
      <c r="O72" s="15"/>
      <c r="P72" s="15"/>
      <c r="Q72" s="18"/>
      <c r="R72" s="18"/>
      <c r="S72" s="15"/>
      <c r="T72" s="15"/>
      <c r="U72" s="15"/>
      <c r="V72" s="15"/>
      <c r="W72" s="15"/>
      <c r="X72" s="15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V72" s="15"/>
      <c r="BW72" s="15"/>
      <c r="BX72" s="15"/>
      <c r="BY72" s="15"/>
      <c r="BZ72" s="15"/>
      <c r="CA72" s="15"/>
      <c r="CB72" s="15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</row>
    <row r="73" spans="1:16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5"/>
      <c r="L73" s="15"/>
      <c r="M73" s="15"/>
      <c r="N73" s="15"/>
      <c r="O73" s="15"/>
      <c r="P73" s="15"/>
      <c r="Q73" s="18"/>
      <c r="R73" s="18"/>
      <c r="S73" s="15"/>
      <c r="T73" s="15"/>
      <c r="U73" s="15"/>
      <c r="V73" s="15"/>
      <c r="W73" s="15"/>
      <c r="X73" s="15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V73" s="15"/>
      <c r="BW73" s="15"/>
      <c r="BX73" s="15"/>
      <c r="BY73" s="15"/>
      <c r="BZ73" s="15"/>
      <c r="CA73" s="15"/>
      <c r="CB73" s="15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</row>
    <row r="74" spans="1:16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5"/>
      <c r="L74" s="15"/>
      <c r="M74" s="15"/>
      <c r="N74" s="15"/>
      <c r="O74" s="15"/>
      <c r="P74" s="15"/>
      <c r="Q74" s="18"/>
      <c r="R74" s="18"/>
      <c r="S74" s="15"/>
      <c r="T74" s="15"/>
      <c r="U74" s="15"/>
      <c r="V74" s="15"/>
      <c r="W74" s="15"/>
      <c r="X74" s="15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V74" s="15"/>
      <c r="BW74" s="15"/>
      <c r="BX74" s="15"/>
      <c r="BY74" s="15"/>
      <c r="BZ74" s="15"/>
      <c r="CA74" s="15"/>
      <c r="CB74" s="15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</row>
    <row r="75" spans="1:16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5"/>
      <c r="L75" s="15"/>
      <c r="M75" s="15"/>
      <c r="N75" s="15"/>
      <c r="O75" s="15"/>
      <c r="P75" s="15"/>
      <c r="Q75" s="18"/>
      <c r="R75" s="18"/>
      <c r="S75" s="15"/>
      <c r="T75" s="15"/>
      <c r="U75" s="15"/>
      <c r="V75" s="15"/>
      <c r="W75" s="15"/>
      <c r="X75" s="15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V75" s="15"/>
      <c r="BW75" s="15"/>
      <c r="BX75" s="15"/>
      <c r="BY75" s="15"/>
      <c r="BZ75" s="15"/>
      <c r="CA75" s="15"/>
      <c r="CB75" s="15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G75" s="18"/>
      <c r="EH75" s="18"/>
      <c r="EI75" s="18"/>
      <c r="EJ75" s="18"/>
      <c r="EK75" s="18"/>
      <c r="EL75" s="18"/>
      <c r="EM75" s="18"/>
      <c r="EN75" s="18"/>
      <c r="EO75" s="18"/>
      <c r="EP75" s="18"/>
    </row>
    <row r="76" spans="1:16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5"/>
      <c r="L76" s="15"/>
      <c r="M76" s="15"/>
      <c r="N76" s="15"/>
      <c r="O76" s="15"/>
      <c r="P76" s="15"/>
      <c r="Q76" s="18"/>
      <c r="R76" s="18"/>
      <c r="S76" s="15"/>
      <c r="T76" s="15"/>
      <c r="U76" s="15"/>
      <c r="V76" s="15"/>
      <c r="W76" s="15"/>
      <c r="X76" s="15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V76" s="15"/>
      <c r="BW76" s="15"/>
      <c r="BX76" s="15"/>
      <c r="BY76" s="15"/>
      <c r="BZ76" s="15"/>
      <c r="CA76" s="15"/>
      <c r="CB76" s="15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FE76" s="56"/>
      <c r="FF76" s="56"/>
    </row>
    <row r="77" spans="1:16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5"/>
      <c r="L77" s="15"/>
      <c r="M77" s="15"/>
      <c r="N77" s="15"/>
      <c r="O77" s="15"/>
      <c r="P77" s="15"/>
      <c r="Q77" s="18"/>
      <c r="R77" s="18"/>
      <c r="S77" s="15"/>
      <c r="T77" s="15"/>
      <c r="U77" s="15"/>
      <c r="V77" s="15"/>
      <c r="W77" s="15"/>
      <c r="X77" s="15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</row>
    <row r="78" spans="1:162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5"/>
      <c r="DP78" s="15"/>
      <c r="DQ78" s="15"/>
      <c r="DR78" s="15"/>
      <c r="DS78" s="15"/>
      <c r="DT78" s="15"/>
      <c r="DU78" s="18"/>
      <c r="DV78" s="18"/>
      <c r="DW78" s="18"/>
      <c r="DX78" s="18"/>
      <c r="DY78" s="18"/>
      <c r="DZ78" s="15"/>
      <c r="EA78" s="15"/>
      <c r="EB78" s="15"/>
      <c r="EC78" s="15"/>
      <c r="ED78" s="15"/>
      <c r="EE78" s="15"/>
      <c r="EG78" s="18"/>
      <c r="EH78" s="18"/>
      <c r="EI78" s="18"/>
      <c r="EJ78" s="18"/>
      <c r="EK78" s="18"/>
      <c r="EL78" s="18"/>
      <c r="EM78" s="18"/>
      <c r="EN78" s="18"/>
      <c r="EO78" s="18"/>
      <c r="EP78" s="18"/>
    </row>
    <row r="79" spans="1:162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T79" s="56"/>
      <c r="BU79" s="56"/>
      <c r="BV79" s="15"/>
      <c r="BW79" s="15"/>
      <c r="BX79" s="15"/>
      <c r="BY79" s="15"/>
      <c r="BZ79" s="15"/>
      <c r="CA79" s="15"/>
      <c r="CB79" s="15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5"/>
      <c r="DP79" s="15"/>
      <c r="DQ79" s="15"/>
      <c r="DR79" s="15"/>
      <c r="DS79" s="15"/>
      <c r="DT79" s="15"/>
      <c r="DU79" s="18"/>
      <c r="DV79" s="56"/>
      <c r="DW79" s="56"/>
      <c r="DX79" s="18"/>
      <c r="DY79" s="18"/>
      <c r="DZ79" s="15"/>
      <c r="EA79" s="15"/>
      <c r="EB79" s="15"/>
      <c r="EC79" s="15"/>
      <c r="ED79" s="15"/>
      <c r="EE79" s="15"/>
      <c r="EG79" s="18"/>
      <c r="EH79" s="18"/>
      <c r="EI79" s="18"/>
      <c r="EJ79" s="18"/>
      <c r="EK79" s="18"/>
      <c r="EL79" s="18"/>
      <c r="EM79" s="18"/>
      <c r="EN79" s="18"/>
      <c r="EO79" s="18"/>
      <c r="EP79" s="18"/>
    </row>
    <row r="80" spans="1:16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5"/>
      <c r="L80" s="15"/>
      <c r="M80" s="15"/>
      <c r="N80" s="15"/>
      <c r="O80" s="15"/>
      <c r="P80" s="15"/>
      <c r="Q80" s="18"/>
      <c r="R80" s="18"/>
      <c r="S80" s="15"/>
      <c r="T80" s="15"/>
      <c r="U80" s="15"/>
      <c r="V80" s="15"/>
      <c r="W80" s="15"/>
      <c r="X80" s="15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Y80" s="56"/>
      <c r="AZ80" s="56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T80" s="18"/>
      <c r="BU80" s="18"/>
      <c r="BV80" s="15"/>
      <c r="BW80" s="15"/>
      <c r="BX80" s="15"/>
      <c r="BY80" s="15"/>
      <c r="BZ80" s="15"/>
      <c r="CA80" s="15"/>
      <c r="CB80" s="15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B80" s="56"/>
      <c r="DC80" s="56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5"/>
      <c r="DP80" s="15"/>
      <c r="DQ80" s="15"/>
      <c r="DR80" s="15"/>
      <c r="DS80" s="15"/>
      <c r="DT80" s="15"/>
      <c r="DU80" s="18"/>
      <c r="DV80" s="18"/>
      <c r="DW80" s="18"/>
      <c r="DX80" s="18"/>
      <c r="DY80" s="18"/>
      <c r="DZ80" s="15"/>
      <c r="EA80" s="15"/>
      <c r="EB80" s="15"/>
      <c r="EC80" s="15"/>
      <c r="ED80" s="15"/>
      <c r="EE80" s="15"/>
      <c r="EG80" s="18"/>
      <c r="EH80" s="18"/>
      <c r="EI80" s="18"/>
      <c r="EJ80" s="18"/>
      <c r="EK80" s="18"/>
      <c r="EL80" s="18"/>
      <c r="EM80" s="18"/>
      <c r="EN80" s="18"/>
      <c r="EO80" s="18"/>
      <c r="EP80" s="18"/>
    </row>
    <row r="81" spans="1:14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5"/>
      <c r="L81" s="15"/>
      <c r="M81" s="15"/>
      <c r="N81" s="15"/>
      <c r="O81" s="15"/>
      <c r="P81" s="15"/>
      <c r="Q81" s="53"/>
      <c r="R81" s="53"/>
      <c r="S81" s="15"/>
      <c r="T81" s="15"/>
      <c r="U81" s="15"/>
      <c r="V81" s="15"/>
      <c r="W81" s="15"/>
      <c r="X81" s="15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R81" s="15"/>
      <c r="AS81" s="15"/>
      <c r="AT81" s="15"/>
      <c r="AU81" s="15"/>
      <c r="AV81" s="15"/>
      <c r="AW81" s="15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T81" s="18"/>
      <c r="BU81" s="18"/>
      <c r="BV81" s="15"/>
      <c r="BW81" s="15"/>
      <c r="BX81" s="15"/>
      <c r="BY81" s="15"/>
      <c r="BZ81" s="15"/>
      <c r="CA81" s="15"/>
      <c r="CB81" s="15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5"/>
      <c r="DP81" s="15"/>
      <c r="DQ81" s="15"/>
      <c r="DR81" s="15"/>
      <c r="DS81" s="15"/>
      <c r="DT81" s="15"/>
      <c r="DU81" s="18"/>
      <c r="DV81" s="18"/>
      <c r="DW81" s="18"/>
      <c r="DX81" s="18"/>
      <c r="DY81" s="18"/>
      <c r="DZ81" s="15"/>
      <c r="EA81" s="15"/>
      <c r="EB81" s="15"/>
      <c r="EC81" s="15"/>
      <c r="ED81" s="15"/>
      <c r="EE81" s="15"/>
      <c r="EG81" s="18"/>
      <c r="EH81" s="18"/>
      <c r="EI81" s="18"/>
      <c r="EJ81" s="18"/>
      <c r="EK81" s="18"/>
      <c r="EL81" s="18"/>
      <c r="EM81" s="18"/>
      <c r="EN81" s="18"/>
      <c r="EO81" s="18"/>
      <c r="EP81" s="18"/>
    </row>
    <row r="82" spans="1:14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5"/>
      <c r="L82" s="15"/>
      <c r="M82" s="15"/>
      <c r="N82" s="15"/>
      <c r="O82" s="15"/>
      <c r="P82" s="15"/>
      <c r="Q82" s="18"/>
      <c r="R82" s="18"/>
      <c r="S82" s="15"/>
      <c r="T82" s="15"/>
      <c r="U82" s="15"/>
      <c r="V82" s="15"/>
      <c r="W82" s="15"/>
      <c r="X82" s="15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R82" s="15"/>
      <c r="AS82" s="15"/>
      <c r="AT82" s="15"/>
      <c r="AU82" s="15"/>
      <c r="AV82" s="15"/>
      <c r="AW82" s="15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T82" s="18"/>
      <c r="BU82" s="18"/>
      <c r="BV82" s="15"/>
      <c r="BW82" s="15"/>
      <c r="BX82" s="15"/>
      <c r="BY82" s="15"/>
      <c r="BZ82" s="15"/>
      <c r="CA82" s="15"/>
      <c r="CB82" s="15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5"/>
      <c r="DP82" s="15"/>
      <c r="DQ82" s="15"/>
      <c r="DR82" s="15"/>
      <c r="DS82" s="15"/>
      <c r="DT82" s="15"/>
      <c r="DU82" s="18"/>
      <c r="DV82" s="18"/>
      <c r="DW82" s="18"/>
      <c r="DX82" s="18"/>
      <c r="DY82" s="18"/>
      <c r="DZ82" s="15"/>
      <c r="EA82" s="15"/>
      <c r="EB82" s="15"/>
      <c r="EC82" s="15"/>
      <c r="ED82" s="15"/>
      <c r="EE82" s="15"/>
      <c r="EG82" s="18"/>
      <c r="EH82" s="18"/>
      <c r="EI82" s="18"/>
      <c r="EJ82" s="18"/>
      <c r="EK82" s="18"/>
      <c r="EL82" s="18"/>
      <c r="EM82" s="18"/>
      <c r="EN82" s="18"/>
      <c r="EO82" s="18"/>
      <c r="EP82" s="18"/>
    </row>
    <row r="83" spans="1:14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5"/>
      <c r="L83" s="15"/>
      <c r="M83" s="15"/>
      <c r="N83" s="15"/>
      <c r="O83" s="15"/>
      <c r="P83" s="15"/>
      <c r="Q83" s="18"/>
      <c r="R83" s="18"/>
      <c r="S83" s="15"/>
      <c r="T83" s="15"/>
      <c r="U83" s="15"/>
      <c r="V83" s="15"/>
      <c r="W83" s="15"/>
      <c r="X83" s="15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R83" s="15"/>
      <c r="AS83" s="15"/>
      <c r="AT83" s="15"/>
      <c r="AU83" s="15"/>
      <c r="AV83" s="15"/>
      <c r="AW83" s="15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T83" s="18"/>
      <c r="BU83" s="18"/>
      <c r="BV83" s="15"/>
      <c r="BW83" s="15"/>
      <c r="BX83" s="15"/>
      <c r="BY83" s="15"/>
      <c r="BZ83" s="15"/>
      <c r="CA83" s="15"/>
      <c r="CB83" s="15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5"/>
      <c r="DP83" s="15"/>
      <c r="DQ83" s="15"/>
      <c r="DR83" s="15"/>
      <c r="DS83" s="15"/>
      <c r="DT83" s="15"/>
      <c r="DU83" s="18"/>
      <c r="DV83" s="18"/>
      <c r="DW83" s="18"/>
      <c r="DX83" s="18"/>
      <c r="DY83" s="18"/>
      <c r="DZ83" s="15"/>
      <c r="EA83" s="15"/>
      <c r="EB83" s="15"/>
      <c r="EC83" s="15"/>
      <c r="ED83" s="15"/>
      <c r="EE83" s="15"/>
      <c r="EG83" s="18"/>
      <c r="EH83" s="18"/>
      <c r="EI83" s="18"/>
      <c r="EJ83" s="18"/>
      <c r="EK83" s="18"/>
      <c r="EL83" s="18"/>
      <c r="EM83" s="18"/>
      <c r="EN83" s="18"/>
      <c r="EO83" s="18"/>
      <c r="EP83" s="18"/>
    </row>
    <row r="84" spans="1:14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5"/>
      <c r="L84" s="15"/>
      <c r="M84" s="15"/>
      <c r="N84" s="15"/>
      <c r="O84" s="15"/>
      <c r="P84" s="15"/>
      <c r="Q84" s="18"/>
      <c r="R84" s="18"/>
      <c r="S84" s="15"/>
      <c r="T84" s="15"/>
      <c r="U84" s="15"/>
      <c r="V84" s="15"/>
      <c r="W84" s="15"/>
      <c r="X84" s="15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R84" s="15"/>
      <c r="AS84" s="15"/>
      <c r="AT84" s="15"/>
      <c r="AU84" s="15"/>
      <c r="AV84" s="15"/>
      <c r="AW84" s="15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V84" s="15"/>
      <c r="BW84" s="15"/>
      <c r="BX84" s="15"/>
      <c r="BY84" s="15"/>
      <c r="BZ84" s="15"/>
      <c r="CA84" s="15"/>
      <c r="CB84" s="15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5"/>
      <c r="DP84" s="15"/>
      <c r="DQ84" s="15"/>
      <c r="DR84" s="15"/>
      <c r="DS84" s="15"/>
      <c r="DT84" s="15"/>
      <c r="DU84" s="18"/>
      <c r="DV84" s="18"/>
      <c r="DW84" s="18"/>
      <c r="DX84" s="18"/>
      <c r="DY84" s="18"/>
      <c r="DZ84" s="15"/>
      <c r="EA84" s="15"/>
      <c r="EB84" s="15"/>
      <c r="EC84" s="15"/>
      <c r="ED84" s="15"/>
      <c r="EE84" s="15"/>
      <c r="EG84" s="18"/>
      <c r="EH84" s="18"/>
      <c r="EI84" s="18"/>
      <c r="EJ84" s="18"/>
      <c r="EK84" s="18"/>
      <c r="EL84" s="18"/>
      <c r="EM84" s="18"/>
      <c r="EN84" s="18"/>
      <c r="EO84" s="18"/>
      <c r="EP84" s="18"/>
    </row>
    <row r="85" spans="1:14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5"/>
      <c r="L85" s="15"/>
      <c r="M85" s="15"/>
      <c r="N85" s="15"/>
      <c r="O85" s="15"/>
      <c r="P85" s="15"/>
      <c r="Q85" s="18"/>
      <c r="R85" s="18"/>
      <c r="S85" s="15"/>
      <c r="T85" s="15"/>
      <c r="U85" s="15"/>
      <c r="V85" s="15"/>
      <c r="W85" s="15"/>
      <c r="X85" s="15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R85" s="15"/>
      <c r="AS85" s="15"/>
      <c r="AT85" s="15"/>
      <c r="AU85" s="15"/>
      <c r="AV85" s="15"/>
      <c r="AW85" s="15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V85" s="15"/>
      <c r="BW85" s="15"/>
      <c r="BX85" s="15"/>
      <c r="BY85" s="15"/>
      <c r="BZ85" s="15"/>
      <c r="CA85" s="15"/>
      <c r="CB85" s="15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G85" s="18"/>
      <c r="EH85" s="18"/>
      <c r="EI85" s="18"/>
      <c r="EJ85" s="18"/>
      <c r="EK85" s="18"/>
      <c r="EL85" s="18"/>
      <c r="EM85" s="18"/>
      <c r="EN85" s="18"/>
      <c r="EO85" s="18"/>
      <c r="EP85" s="18"/>
    </row>
    <row r="86" spans="1:14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5"/>
      <c r="L86" s="15"/>
      <c r="M86" s="15"/>
      <c r="N86" s="15"/>
      <c r="O86" s="15"/>
      <c r="P86" s="15"/>
      <c r="Q86" s="18"/>
      <c r="R86" s="18"/>
      <c r="S86" s="15"/>
      <c r="T86" s="15"/>
      <c r="U86" s="15"/>
      <c r="V86" s="15"/>
      <c r="W86" s="15"/>
      <c r="X86" s="15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R86" s="15"/>
      <c r="AS86" s="15"/>
      <c r="AT86" s="15"/>
      <c r="AU86" s="15"/>
      <c r="AV86" s="15"/>
      <c r="AW86" s="15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V86" s="15"/>
      <c r="BW86" s="15"/>
      <c r="BX86" s="15"/>
      <c r="BY86" s="15"/>
      <c r="BZ86" s="15"/>
      <c r="CA86" s="15"/>
      <c r="CB86" s="15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G86" s="18"/>
      <c r="EH86" s="18"/>
      <c r="EI86" s="18"/>
      <c r="EJ86" s="18"/>
      <c r="EK86" s="18"/>
      <c r="EL86" s="18"/>
      <c r="EM86" s="18"/>
      <c r="EN86" s="18"/>
      <c r="EO86" s="18"/>
      <c r="EP86" s="18"/>
    </row>
    <row r="87" spans="1:14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5"/>
      <c r="L87" s="15"/>
      <c r="M87" s="15"/>
      <c r="N87" s="15"/>
      <c r="O87" s="15"/>
      <c r="P87" s="15"/>
      <c r="Q87" s="18"/>
      <c r="R87" s="18"/>
      <c r="S87" s="15"/>
      <c r="T87" s="15"/>
      <c r="U87" s="15"/>
      <c r="V87" s="15"/>
      <c r="W87" s="15"/>
      <c r="X87" s="15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R87" s="15"/>
      <c r="AS87" s="15"/>
      <c r="AT87" s="15"/>
      <c r="AU87" s="15"/>
      <c r="AV87" s="15"/>
      <c r="AW87" s="15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V87" s="16"/>
      <c r="BW87" s="16"/>
      <c r="BX87" s="16"/>
      <c r="BY87" s="16"/>
      <c r="BZ87" s="16"/>
      <c r="CA87" s="16"/>
      <c r="CB87" s="16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</row>
    <row r="88" spans="1:14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5"/>
      <c r="L88" s="15"/>
      <c r="M88" s="15"/>
      <c r="N88" s="15"/>
      <c r="O88" s="15"/>
      <c r="P88" s="15"/>
      <c r="Q88" s="18"/>
      <c r="R88" s="18"/>
      <c r="S88" s="15"/>
      <c r="T88" s="15"/>
      <c r="U88" s="15"/>
      <c r="V88" s="15"/>
      <c r="W88" s="15"/>
      <c r="X88" s="15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R88" s="15"/>
      <c r="AS88" s="15"/>
      <c r="AT88" s="15"/>
      <c r="AU88" s="15"/>
      <c r="AV88" s="15"/>
      <c r="AW88" s="15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</row>
    <row r="89" spans="1:14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5"/>
      <c r="L89" s="15"/>
      <c r="M89" s="15"/>
      <c r="N89" s="15"/>
      <c r="O89" s="15"/>
      <c r="P89" s="15"/>
      <c r="Q89" s="18"/>
      <c r="R89" s="18"/>
      <c r="S89" s="15"/>
      <c r="T89" s="15"/>
      <c r="U89" s="15"/>
      <c r="V89" s="15"/>
      <c r="W89" s="15"/>
      <c r="X89" s="15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R89" s="15"/>
      <c r="AS89" s="15"/>
      <c r="AT89" s="15"/>
      <c r="AU89" s="15"/>
      <c r="AV89" s="15"/>
      <c r="AW89" s="15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</row>
    <row r="90" spans="1:14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5"/>
      <c r="L90" s="15"/>
      <c r="M90" s="15"/>
      <c r="N90" s="15"/>
      <c r="O90" s="15"/>
      <c r="P90" s="15"/>
      <c r="Q90" s="18"/>
      <c r="R90" s="18"/>
      <c r="S90" s="15"/>
      <c r="T90" s="15"/>
      <c r="U90" s="15"/>
      <c r="V90" s="15"/>
      <c r="W90" s="15"/>
      <c r="X90" s="15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R90" s="15"/>
      <c r="AS90" s="15"/>
      <c r="AT90" s="15"/>
      <c r="AU90" s="15"/>
      <c r="AV90" s="15"/>
      <c r="AW90" s="15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</row>
    <row r="91" spans="1:14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5"/>
      <c r="L91" s="15"/>
      <c r="M91" s="15"/>
      <c r="N91" s="15"/>
      <c r="O91" s="15"/>
      <c r="P91" s="15"/>
      <c r="Q91" s="18"/>
      <c r="R91" s="18"/>
      <c r="S91" s="15"/>
      <c r="T91" s="15"/>
      <c r="U91" s="15"/>
      <c r="V91" s="15"/>
      <c r="W91" s="15"/>
      <c r="X91" s="15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R91" s="15"/>
      <c r="AS91" s="15"/>
      <c r="AT91" s="15"/>
      <c r="AU91" s="15"/>
      <c r="AV91" s="15"/>
      <c r="AW91" s="15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</row>
    <row r="92" spans="1:14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5"/>
      <c r="L92" s="15"/>
      <c r="M92" s="15"/>
      <c r="N92" s="15"/>
      <c r="O92" s="15"/>
      <c r="P92" s="15"/>
      <c r="Q92" s="18"/>
      <c r="R92" s="18"/>
      <c r="S92" s="15"/>
      <c r="T92" s="15"/>
      <c r="U92" s="15"/>
      <c r="V92" s="15"/>
      <c r="W92" s="15"/>
      <c r="X92" s="15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R92" s="15"/>
      <c r="AS92" s="15"/>
      <c r="AT92" s="15"/>
      <c r="AU92" s="15"/>
      <c r="AV92" s="15"/>
      <c r="AW92" s="15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</row>
    <row r="93" spans="1:14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5"/>
      <c r="L93" s="15"/>
      <c r="M93" s="15"/>
      <c r="N93" s="15"/>
      <c r="O93" s="15"/>
      <c r="P93" s="15"/>
      <c r="Q93" s="18"/>
      <c r="R93" s="18"/>
      <c r="S93" s="15"/>
      <c r="T93" s="15"/>
      <c r="U93" s="15"/>
      <c r="V93" s="15"/>
      <c r="W93" s="15"/>
      <c r="X93" s="15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R93" s="15"/>
      <c r="AS93" s="15"/>
      <c r="AT93" s="15"/>
      <c r="AU93" s="15"/>
      <c r="AV93" s="15"/>
      <c r="AW93" s="15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</row>
    <row r="94" spans="1:14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5"/>
      <c r="L94" s="15"/>
      <c r="M94" s="15"/>
      <c r="N94" s="15"/>
      <c r="O94" s="15"/>
      <c r="P94" s="15"/>
      <c r="Q94" s="18"/>
      <c r="R94" s="18"/>
      <c r="S94" s="15"/>
      <c r="T94" s="15"/>
      <c r="U94" s="15"/>
      <c r="V94" s="15"/>
      <c r="W94" s="15"/>
      <c r="X94" s="15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</row>
    <row r="95" spans="1:14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5"/>
      <c r="L95" s="15"/>
      <c r="M95" s="15"/>
      <c r="N95" s="15"/>
      <c r="O95" s="15"/>
      <c r="P95" s="15"/>
      <c r="Q95" s="18"/>
      <c r="R95" s="18"/>
      <c r="S95" s="15"/>
      <c r="T95" s="15"/>
      <c r="U95" s="15"/>
      <c r="V95" s="15"/>
      <c r="W95" s="15"/>
      <c r="X95" s="15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Y95" s="56"/>
      <c r="AZ95" s="56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T95" s="56"/>
      <c r="BU95" s="56"/>
      <c r="BV95" s="15"/>
      <c r="BW95" s="15"/>
      <c r="BX95" s="15"/>
      <c r="BY95" s="15"/>
      <c r="BZ95" s="15"/>
      <c r="CA95" s="15"/>
      <c r="CB95" s="15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</row>
    <row r="96" spans="1:146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16"/>
      <c r="L96" s="16"/>
      <c r="M96" s="16"/>
      <c r="N96" s="16"/>
      <c r="O96" s="16"/>
      <c r="P96" s="16"/>
      <c r="Q96" s="53"/>
      <c r="R96" s="53"/>
      <c r="S96" s="16"/>
      <c r="T96" s="16"/>
      <c r="U96" s="16"/>
      <c r="V96" s="16"/>
      <c r="W96" s="16"/>
      <c r="X96" s="16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T96" s="18"/>
      <c r="BU96" s="18"/>
      <c r="BV96" s="15"/>
      <c r="BW96" s="15"/>
      <c r="BX96" s="15"/>
      <c r="BY96" s="15"/>
      <c r="BZ96" s="15"/>
      <c r="CA96" s="15"/>
      <c r="CB96" s="15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B96" s="56"/>
      <c r="DC96" s="56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</row>
    <row r="97" spans="1:13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T97" s="18"/>
      <c r="BU97" s="18"/>
      <c r="BV97" s="15"/>
      <c r="BW97" s="15"/>
      <c r="BX97" s="15"/>
      <c r="BY97" s="15"/>
      <c r="BZ97" s="15"/>
      <c r="CA97" s="15"/>
      <c r="CB97" s="15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</row>
    <row r="98" spans="1:13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5"/>
      <c r="L98" s="15"/>
      <c r="M98" s="15"/>
      <c r="N98" s="15"/>
      <c r="O98" s="15"/>
      <c r="P98" s="15"/>
      <c r="Q98" s="18"/>
      <c r="R98" s="17"/>
      <c r="S98" s="15"/>
      <c r="T98" s="15"/>
      <c r="U98" s="15"/>
      <c r="V98" s="15"/>
      <c r="W98" s="15"/>
      <c r="X98" s="15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T98" s="18"/>
      <c r="BU98" s="18"/>
      <c r="BV98" s="15"/>
      <c r="BW98" s="15"/>
      <c r="BX98" s="15"/>
      <c r="BY98" s="15"/>
      <c r="BZ98" s="15"/>
      <c r="CA98" s="15"/>
      <c r="CB98" s="15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</row>
    <row r="99" spans="1:13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5"/>
      <c r="L99" s="15"/>
      <c r="M99" s="15"/>
      <c r="N99" s="15"/>
      <c r="O99" s="15"/>
      <c r="P99" s="15"/>
      <c r="Q99" s="18"/>
      <c r="R99" s="17"/>
      <c r="S99" s="15"/>
      <c r="T99" s="15"/>
      <c r="U99" s="15"/>
      <c r="V99" s="15"/>
      <c r="W99" s="15"/>
      <c r="X99" s="15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T99" s="18"/>
      <c r="BU99" s="18"/>
      <c r="BV99" s="15"/>
      <c r="BW99" s="15"/>
      <c r="BX99" s="15"/>
      <c r="BY99" s="15"/>
      <c r="BZ99" s="15"/>
      <c r="CA99" s="15"/>
      <c r="CB99" s="15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</row>
    <row r="100" spans="1:13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5"/>
      <c r="L100" s="15"/>
      <c r="M100" s="15"/>
      <c r="N100" s="15"/>
      <c r="O100" s="15"/>
      <c r="P100" s="15"/>
      <c r="Q100" s="18"/>
      <c r="R100" s="18"/>
      <c r="S100" s="15"/>
      <c r="T100" s="15"/>
      <c r="U100" s="15"/>
      <c r="V100" s="15"/>
      <c r="W100" s="15"/>
      <c r="X100" s="15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V100" s="15"/>
      <c r="BW100" s="15"/>
      <c r="BX100" s="15"/>
      <c r="BY100" s="15"/>
      <c r="BZ100" s="15"/>
      <c r="CA100" s="15"/>
      <c r="CB100" s="15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</row>
    <row r="101" spans="1:13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5"/>
      <c r="L101" s="15"/>
      <c r="M101" s="15"/>
      <c r="N101" s="15"/>
      <c r="O101" s="15"/>
      <c r="P101" s="15"/>
      <c r="Q101" s="18"/>
      <c r="R101" s="18"/>
      <c r="S101" s="15"/>
      <c r="T101" s="15"/>
      <c r="U101" s="15"/>
      <c r="V101" s="15"/>
      <c r="W101" s="15"/>
      <c r="X101" s="15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V101" s="15"/>
      <c r="BW101" s="15"/>
      <c r="BX101" s="15"/>
      <c r="BY101" s="15"/>
      <c r="BZ101" s="15"/>
      <c r="CA101" s="15"/>
      <c r="CB101" s="15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</row>
    <row r="102" spans="1:13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5"/>
      <c r="L102" s="15"/>
      <c r="M102" s="15"/>
      <c r="N102" s="15"/>
      <c r="O102" s="15"/>
      <c r="P102" s="15"/>
      <c r="Q102" s="18"/>
      <c r="R102" s="18"/>
      <c r="S102" s="15"/>
      <c r="T102" s="15"/>
      <c r="U102" s="15"/>
      <c r="V102" s="15"/>
      <c r="W102" s="15"/>
      <c r="X102" s="15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V102" s="15"/>
      <c r="BW102" s="15"/>
      <c r="BX102" s="15"/>
      <c r="BY102" s="15"/>
      <c r="BZ102" s="15"/>
      <c r="CA102" s="15"/>
      <c r="CB102" s="15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</row>
    <row r="103" spans="1:13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5"/>
      <c r="L103" s="15"/>
      <c r="M103" s="15"/>
      <c r="N103" s="15"/>
      <c r="O103" s="15"/>
      <c r="P103" s="15"/>
      <c r="Q103" s="18"/>
      <c r="R103" s="18"/>
      <c r="S103" s="15"/>
      <c r="T103" s="15"/>
      <c r="U103" s="15"/>
      <c r="V103" s="15"/>
      <c r="W103" s="15"/>
      <c r="X103" s="15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V103" s="15"/>
      <c r="BW103" s="15"/>
      <c r="BX103" s="15"/>
      <c r="BY103" s="15"/>
      <c r="BZ103" s="15"/>
      <c r="CA103" s="15"/>
      <c r="CB103" s="15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</row>
    <row r="104" spans="1:13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5"/>
      <c r="L104" s="15"/>
      <c r="M104" s="15"/>
      <c r="N104" s="15"/>
      <c r="O104" s="15"/>
      <c r="P104" s="15"/>
      <c r="Q104" s="18"/>
      <c r="R104" s="18"/>
      <c r="S104" s="15"/>
      <c r="T104" s="15"/>
      <c r="U104" s="15"/>
      <c r="V104" s="15"/>
      <c r="W104" s="15"/>
      <c r="X104" s="15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V104" s="15"/>
      <c r="BW104" s="15"/>
      <c r="BX104" s="15"/>
      <c r="BY104" s="15"/>
      <c r="BZ104" s="15"/>
      <c r="CA104" s="15"/>
      <c r="CB104" s="15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</row>
    <row r="105" spans="1:13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5"/>
      <c r="L105" s="15"/>
      <c r="M105" s="15"/>
      <c r="N105" s="15"/>
      <c r="O105" s="15"/>
      <c r="P105" s="15"/>
      <c r="Q105" s="18"/>
      <c r="R105" s="18"/>
      <c r="S105" s="15"/>
      <c r="T105" s="15"/>
      <c r="U105" s="15"/>
      <c r="V105" s="15"/>
      <c r="W105" s="15"/>
      <c r="X105" s="15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V105" s="15"/>
      <c r="BW105" s="15"/>
      <c r="BX105" s="15"/>
      <c r="BY105" s="15"/>
      <c r="BZ105" s="15"/>
      <c r="CA105" s="15"/>
      <c r="CB105" s="15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</row>
    <row r="106" spans="1:13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5"/>
      <c r="L106" s="15"/>
      <c r="M106" s="15"/>
      <c r="N106" s="15"/>
      <c r="O106" s="15"/>
      <c r="P106" s="15"/>
      <c r="Q106" s="18"/>
      <c r="R106" s="18"/>
      <c r="S106" s="15"/>
      <c r="T106" s="15"/>
      <c r="U106" s="15"/>
      <c r="V106" s="15"/>
      <c r="W106" s="15"/>
      <c r="X106" s="15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V106" s="15"/>
      <c r="BW106" s="15"/>
      <c r="BX106" s="15"/>
      <c r="BY106" s="15"/>
      <c r="BZ106" s="15"/>
      <c r="CA106" s="15"/>
      <c r="CB106" s="15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35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5"/>
      <c r="L107" s="15"/>
      <c r="M107" s="15"/>
      <c r="N107" s="15"/>
      <c r="O107" s="15"/>
      <c r="P107" s="15"/>
      <c r="Q107" s="18"/>
      <c r="R107" s="18"/>
      <c r="S107" s="15"/>
      <c r="T107" s="15"/>
      <c r="U107" s="15"/>
      <c r="V107" s="15"/>
      <c r="W107" s="15"/>
      <c r="X107" s="15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35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5"/>
      <c r="L108" s="15"/>
      <c r="M108" s="15"/>
      <c r="N108" s="15"/>
      <c r="O108" s="15"/>
      <c r="P108" s="15"/>
      <c r="Q108" s="18"/>
      <c r="R108" s="18"/>
      <c r="S108" s="15"/>
      <c r="T108" s="15"/>
      <c r="U108" s="15"/>
      <c r="V108" s="15"/>
      <c r="W108" s="15"/>
      <c r="X108" s="15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35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V109" s="15"/>
      <c r="BW109" s="15"/>
      <c r="BX109" s="15"/>
      <c r="BY109" s="15"/>
      <c r="BZ109" s="15"/>
      <c r="CA109" s="15"/>
      <c r="CB109" s="15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3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V110" s="15"/>
      <c r="BW110" s="15"/>
      <c r="BX110" s="15"/>
      <c r="BY110" s="15"/>
      <c r="BZ110" s="15"/>
      <c r="CA110" s="15"/>
      <c r="CB110" s="15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35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5"/>
      <c r="L111" s="15"/>
      <c r="M111" s="15"/>
      <c r="N111" s="15"/>
      <c r="O111" s="15"/>
      <c r="P111" s="15"/>
      <c r="Q111" s="56"/>
      <c r="R111" s="56"/>
      <c r="S111" s="15"/>
      <c r="T111" s="15"/>
      <c r="U111" s="15"/>
      <c r="V111" s="15"/>
      <c r="W111" s="15"/>
      <c r="X111" s="15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Y111" s="56"/>
      <c r="AZ111" s="56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V111" s="15"/>
      <c r="BW111" s="15"/>
      <c r="BX111" s="15"/>
      <c r="BY111" s="15"/>
      <c r="BZ111" s="15"/>
      <c r="CA111" s="15"/>
      <c r="CB111" s="15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35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5"/>
      <c r="L112" s="15"/>
      <c r="M112" s="15"/>
      <c r="N112" s="15"/>
      <c r="O112" s="15"/>
      <c r="P112" s="15"/>
      <c r="Q112" s="18"/>
      <c r="R112" s="18"/>
      <c r="S112" s="15"/>
      <c r="T112" s="15"/>
      <c r="U112" s="15"/>
      <c r="V112" s="15"/>
      <c r="W112" s="15"/>
      <c r="X112" s="15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T112" s="18"/>
      <c r="BU112" s="18"/>
      <c r="BV112" s="15"/>
      <c r="BW112" s="15"/>
      <c r="BX112" s="15"/>
      <c r="BY112" s="15"/>
      <c r="BZ112" s="15"/>
      <c r="CA112" s="15"/>
      <c r="CB112" s="15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7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5"/>
      <c r="L113" s="15"/>
      <c r="M113" s="15"/>
      <c r="N113" s="15"/>
      <c r="O113" s="15"/>
      <c r="P113" s="15"/>
      <c r="Q113" s="18"/>
      <c r="R113" s="18"/>
      <c r="S113" s="15"/>
      <c r="T113" s="15"/>
      <c r="U113" s="15"/>
      <c r="V113" s="15"/>
      <c r="W113" s="15"/>
      <c r="X113" s="15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T113" s="56"/>
      <c r="BU113" s="56"/>
      <c r="BV113" s="15"/>
      <c r="BW113" s="15"/>
      <c r="BX113" s="15"/>
      <c r="BY113" s="15"/>
      <c r="BZ113" s="15"/>
      <c r="CA113" s="15"/>
      <c r="CB113" s="15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B113" s="56"/>
      <c r="DC113" s="56"/>
    </row>
    <row r="114" spans="1:107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5"/>
      <c r="L114" s="15"/>
      <c r="M114" s="15"/>
      <c r="N114" s="15"/>
      <c r="O114" s="15"/>
      <c r="P114" s="15"/>
      <c r="Q114" s="18"/>
      <c r="R114" s="18"/>
      <c r="S114" s="15"/>
      <c r="T114" s="15"/>
      <c r="U114" s="15"/>
      <c r="V114" s="15"/>
      <c r="W114" s="15"/>
      <c r="X114" s="15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T114" s="18"/>
      <c r="BU114" s="18"/>
      <c r="BV114" s="15"/>
      <c r="BW114" s="15"/>
      <c r="BX114" s="15"/>
      <c r="BY114" s="15"/>
      <c r="BZ114" s="15"/>
      <c r="CA114" s="15"/>
      <c r="CB114" s="15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7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5"/>
      <c r="L115" s="15"/>
      <c r="M115" s="15"/>
      <c r="N115" s="15"/>
      <c r="O115" s="15"/>
      <c r="P115" s="15"/>
      <c r="Q115" s="18"/>
      <c r="R115" s="18"/>
      <c r="S115" s="15"/>
      <c r="T115" s="15"/>
      <c r="U115" s="15"/>
      <c r="V115" s="15"/>
      <c r="W115" s="15"/>
      <c r="X115" s="15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R115" s="15"/>
      <c r="AS115" s="15"/>
      <c r="AT115" s="15"/>
      <c r="AU115" s="15"/>
      <c r="AV115" s="15"/>
      <c r="AW115" s="15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T115" s="18"/>
      <c r="BU115" s="18"/>
      <c r="BV115" s="15"/>
      <c r="BW115" s="15"/>
      <c r="BX115" s="15"/>
      <c r="BY115" s="15"/>
      <c r="BZ115" s="15"/>
      <c r="CA115" s="15"/>
      <c r="CB115" s="15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7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5"/>
      <c r="L116" s="15"/>
      <c r="M116" s="15"/>
      <c r="N116" s="15"/>
      <c r="O116" s="15"/>
      <c r="P116" s="15"/>
      <c r="Q116" s="18"/>
      <c r="R116" s="18"/>
      <c r="S116" s="15"/>
      <c r="T116" s="15"/>
      <c r="U116" s="15"/>
      <c r="V116" s="15"/>
      <c r="W116" s="15"/>
      <c r="X116" s="15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R116" s="15"/>
      <c r="AS116" s="15"/>
      <c r="AT116" s="15"/>
      <c r="AU116" s="15"/>
      <c r="AV116" s="15"/>
      <c r="AW116" s="15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T116" s="18"/>
      <c r="BU116" s="18"/>
      <c r="BV116" s="15"/>
      <c r="BW116" s="15"/>
      <c r="BX116" s="15"/>
      <c r="BY116" s="15"/>
      <c r="BZ116" s="15"/>
      <c r="CA116" s="15"/>
      <c r="CB116" s="15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7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5"/>
      <c r="L117" s="15"/>
      <c r="M117" s="15"/>
      <c r="N117" s="15"/>
      <c r="O117" s="15"/>
      <c r="P117" s="15"/>
      <c r="Q117" s="18"/>
      <c r="R117" s="18"/>
      <c r="S117" s="15"/>
      <c r="T117" s="15"/>
      <c r="U117" s="15"/>
      <c r="V117" s="15"/>
      <c r="W117" s="15"/>
      <c r="X117" s="15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R117" s="15"/>
      <c r="AS117" s="15"/>
      <c r="AT117" s="15"/>
      <c r="AU117" s="15"/>
      <c r="AV117" s="15"/>
      <c r="AW117" s="15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T117" s="18"/>
      <c r="BU117" s="18"/>
      <c r="BV117" s="15"/>
      <c r="BW117" s="15"/>
      <c r="BX117" s="15"/>
      <c r="BY117" s="15"/>
      <c r="BZ117" s="15"/>
      <c r="CA117" s="15"/>
      <c r="CB117" s="15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7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5"/>
      <c r="L118" s="15"/>
      <c r="M118" s="15"/>
      <c r="N118" s="15"/>
      <c r="O118" s="15"/>
      <c r="P118" s="15"/>
      <c r="Q118" s="18"/>
      <c r="R118" s="18"/>
      <c r="S118" s="15"/>
      <c r="T118" s="15"/>
      <c r="U118" s="15"/>
      <c r="V118" s="15"/>
      <c r="W118" s="15"/>
      <c r="X118" s="15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R118" s="15"/>
      <c r="AS118" s="15"/>
      <c r="AT118" s="15"/>
      <c r="AU118" s="15"/>
      <c r="AV118" s="15"/>
      <c r="AW118" s="15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V118" s="15"/>
      <c r="BW118" s="15"/>
      <c r="BX118" s="15"/>
      <c r="BY118" s="15"/>
      <c r="BZ118" s="15"/>
      <c r="CA118" s="15"/>
      <c r="CB118" s="15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7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5"/>
      <c r="L119" s="15"/>
      <c r="M119" s="15"/>
      <c r="N119" s="15"/>
      <c r="O119" s="15"/>
      <c r="P119" s="15"/>
      <c r="Q119" s="18"/>
      <c r="R119" s="18"/>
      <c r="S119" s="15"/>
      <c r="T119" s="15"/>
      <c r="U119" s="15"/>
      <c r="V119" s="15"/>
      <c r="W119" s="15"/>
      <c r="X119" s="15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R119" s="15"/>
      <c r="AS119" s="15"/>
      <c r="AT119" s="15"/>
      <c r="AU119" s="15"/>
      <c r="AV119" s="15"/>
      <c r="AW119" s="15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V119" s="15"/>
      <c r="BW119" s="15"/>
      <c r="BX119" s="15"/>
      <c r="BY119" s="15"/>
      <c r="BZ119" s="15"/>
      <c r="CA119" s="15"/>
      <c r="CB119" s="15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7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5"/>
      <c r="L120" s="15"/>
      <c r="M120" s="15"/>
      <c r="N120" s="15"/>
      <c r="O120" s="15"/>
      <c r="P120" s="15"/>
      <c r="Q120" s="18"/>
      <c r="R120" s="18"/>
      <c r="S120" s="15"/>
      <c r="T120" s="15"/>
      <c r="U120" s="15"/>
      <c r="V120" s="15"/>
      <c r="W120" s="15"/>
      <c r="X120" s="15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R120" s="15"/>
      <c r="AS120" s="15"/>
      <c r="AT120" s="15"/>
      <c r="AU120" s="15"/>
      <c r="AV120" s="15"/>
      <c r="AW120" s="15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V120" s="15"/>
      <c r="BW120" s="15"/>
      <c r="BX120" s="15"/>
      <c r="BY120" s="15"/>
      <c r="BZ120" s="15"/>
      <c r="CA120" s="15"/>
      <c r="CB120" s="15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7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5"/>
      <c r="L121" s="15"/>
      <c r="M121" s="15"/>
      <c r="N121" s="15"/>
      <c r="O121" s="15"/>
      <c r="P121" s="15"/>
      <c r="Q121" s="18"/>
      <c r="R121" s="18"/>
      <c r="S121" s="15"/>
      <c r="T121" s="15"/>
      <c r="U121" s="15"/>
      <c r="V121" s="15"/>
      <c r="W121" s="15"/>
      <c r="X121" s="15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R121" s="15"/>
      <c r="AS121" s="15"/>
      <c r="AT121" s="15"/>
      <c r="AU121" s="15"/>
      <c r="AV121" s="15"/>
      <c r="AW121" s="15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V121" s="15"/>
      <c r="BW121" s="15"/>
      <c r="BX121" s="15"/>
      <c r="BY121" s="15"/>
      <c r="BZ121" s="15"/>
      <c r="CA121" s="15"/>
      <c r="CB121" s="15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7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5"/>
      <c r="L122" s="15"/>
      <c r="M122" s="15"/>
      <c r="N122" s="15"/>
      <c r="O122" s="15"/>
      <c r="P122" s="15"/>
      <c r="Q122" s="18"/>
      <c r="R122" s="18"/>
      <c r="S122" s="15"/>
      <c r="T122" s="15"/>
      <c r="U122" s="15"/>
      <c r="V122" s="15"/>
      <c r="W122" s="15"/>
      <c r="X122" s="15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R122" s="15"/>
      <c r="AS122" s="15"/>
      <c r="AT122" s="15"/>
      <c r="AU122" s="15"/>
      <c r="AV122" s="15"/>
      <c r="AW122" s="15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V122" s="15"/>
      <c r="BW122" s="15"/>
      <c r="BX122" s="15"/>
      <c r="BY122" s="15"/>
      <c r="BZ122" s="15"/>
      <c r="CA122" s="15"/>
      <c r="CB122" s="15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7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5"/>
      <c r="L123" s="15"/>
      <c r="M123" s="15"/>
      <c r="N123" s="15"/>
      <c r="O123" s="15"/>
      <c r="P123" s="15"/>
      <c r="Q123" s="18"/>
      <c r="R123" s="18"/>
      <c r="S123" s="15"/>
      <c r="T123" s="15"/>
      <c r="U123" s="15"/>
      <c r="V123" s="15"/>
      <c r="W123" s="15"/>
      <c r="X123" s="15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R123" s="15"/>
      <c r="AS123" s="15"/>
      <c r="AT123" s="15"/>
      <c r="AU123" s="15"/>
      <c r="AV123" s="15"/>
      <c r="AW123" s="15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V123" s="15"/>
      <c r="BW123" s="15"/>
      <c r="BX123" s="15"/>
      <c r="BY123" s="15"/>
      <c r="BZ123" s="15"/>
      <c r="CA123" s="15"/>
      <c r="CB123" s="15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7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5"/>
      <c r="L124" s="15"/>
      <c r="M124" s="15"/>
      <c r="N124" s="15"/>
      <c r="O124" s="15"/>
      <c r="P124" s="15"/>
      <c r="Q124" s="18"/>
      <c r="R124" s="18"/>
      <c r="S124" s="15"/>
      <c r="T124" s="15"/>
      <c r="U124" s="15"/>
      <c r="V124" s="15"/>
      <c r="W124" s="15"/>
      <c r="X124" s="15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R124" s="15"/>
      <c r="AS124" s="15"/>
      <c r="AT124" s="15"/>
      <c r="AU124" s="15"/>
      <c r="AV124" s="15"/>
      <c r="AW124" s="15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V124" s="15"/>
      <c r="BW124" s="15"/>
      <c r="BX124" s="15"/>
      <c r="BY124" s="15"/>
      <c r="BZ124" s="15"/>
      <c r="CA124" s="15"/>
      <c r="CB124" s="15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7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5"/>
      <c r="L125" s="15"/>
      <c r="M125" s="15"/>
      <c r="N125" s="15"/>
      <c r="O125" s="15"/>
      <c r="P125" s="15"/>
      <c r="Q125" s="18"/>
      <c r="R125" s="18"/>
      <c r="S125" s="15"/>
      <c r="T125" s="15"/>
      <c r="U125" s="15"/>
      <c r="V125" s="15"/>
      <c r="W125" s="15"/>
      <c r="X125" s="15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V125" s="15"/>
      <c r="BW125" s="15"/>
      <c r="BX125" s="15"/>
      <c r="BY125" s="15"/>
      <c r="BZ125" s="15"/>
      <c r="CA125" s="15"/>
      <c r="CB125" s="15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7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5"/>
      <c r="L126" s="15"/>
      <c r="M126" s="15"/>
      <c r="N126" s="15"/>
      <c r="O126" s="15"/>
      <c r="P126" s="15"/>
      <c r="Q126" s="18"/>
      <c r="R126" s="18"/>
      <c r="S126" s="15"/>
      <c r="T126" s="15"/>
      <c r="U126" s="15"/>
      <c r="V126" s="15"/>
      <c r="W126" s="15"/>
      <c r="X126" s="15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V126" s="15"/>
      <c r="BW126" s="15"/>
      <c r="BX126" s="15"/>
      <c r="BY126" s="15"/>
      <c r="BZ126" s="15"/>
      <c r="CA126" s="15"/>
      <c r="CB126" s="15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7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5"/>
      <c r="L127" s="15"/>
      <c r="M127" s="15"/>
      <c r="N127" s="15"/>
      <c r="O127" s="15"/>
      <c r="P127" s="15"/>
      <c r="Q127" s="18"/>
      <c r="R127" s="18"/>
      <c r="S127" s="15"/>
      <c r="T127" s="15"/>
      <c r="U127" s="15"/>
      <c r="V127" s="15"/>
      <c r="W127" s="15"/>
      <c r="X127" s="15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V127" s="15"/>
      <c r="BW127" s="15"/>
      <c r="BX127" s="15"/>
      <c r="BY127" s="15"/>
      <c r="BZ127" s="15"/>
      <c r="CA127" s="15"/>
      <c r="CB127" s="15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7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19"/>
      <c r="L128" s="19"/>
      <c r="M128" s="19"/>
      <c r="N128" s="19"/>
      <c r="O128" s="19"/>
      <c r="P128" s="19"/>
      <c r="Q128" s="56"/>
      <c r="R128" s="56"/>
      <c r="S128" s="19"/>
      <c r="T128" s="19"/>
      <c r="U128" s="19"/>
      <c r="V128" s="19"/>
      <c r="W128" s="19"/>
      <c r="X128" s="19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V128" s="15"/>
      <c r="BW128" s="15"/>
      <c r="BX128" s="15"/>
      <c r="BY128" s="15"/>
      <c r="BZ128" s="15"/>
      <c r="CA128" s="15"/>
      <c r="CB128" s="15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Y129" s="56"/>
      <c r="AZ129" s="56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V129" s="15"/>
      <c r="BW129" s="15"/>
      <c r="BX129" s="15"/>
      <c r="BY129" s="15"/>
      <c r="BZ129" s="15"/>
      <c r="CA129" s="15"/>
      <c r="CB129" s="15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5"/>
      <c r="L130" s="15"/>
      <c r="M130" s="15"/>
      <c r="N130" s="15"/>
      <c r="O130" s="15"/>
      <c r="P130" s="15"/>
      <c r="Q130" s="18"/>
      <c r="R130" s="17"/>
      <c r="S130" s="15"/>
      <c r="T130" s="15"/>
      <c r="U130" s="15"/>
      <c r="V130" s="15"/>
      <c r="W130" s="15"/>
      <c r="X130" s="15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V130" s="15"/>
      <c r="BW130" s="15"/>
      <c r="BX130" s="15"/>
      <c r="BY130" s="15"/>
      <c r="BZ130" s="15"/>
      <c r="CA130" s="15"/>
      <c r="CB130" s="15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5"/>
      <c r="L131" s="15"/>
      <c r="M131" s="15"/>
      <c r="N131" s="15"/>
      <c r="O131" s="15"/>
      <c r="P131" s="15"/>
      <c r="Q131" s="18"/>
      <c r="R131" s="17"/>
      <c r="S131" s="15"/>
      <c r="T131" s="15"/>
      <c r="U131" s="15"/>
      <c r="V131" s="15"/>
      <c r="W131" s="15"/>
      <c r="X131" s="15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V131" s="15"/>
      <c r="BW131" s="15"/>
      <c r="BX131" s="15"/>
      <c r="BY131" s="15"/>
      <c r="BZ131" s="15"/>
      <c r="CA131" s="15"/>
      <c r="CB131" s="15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</row>
    <row r="132" spans="1:104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5"/>
      <c r="L132" s="15"/>
      <c r="M132" s="15"/>
      <c r="N132" s="15"/>
      <c r="O132" s="15"/>
      <c r="P132" s="15"/>
      <c r="Q132" s="18"/>
      <c r="R132" s="18"/>
      <c r="S132" s="15"/>
      <c r="T132" s="15"/>
      <c r="U132" s="15"/>
      <c r="V132" s="15"/>
      <c r="W132" s="15"/>
      <c r="X132" s="15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V132" s="15"/>
      <c r="BW132" s="15"/>
      <c r="BX132" s="15"/>
      <c r="BY132" s="15"/>
      <c r="BZ132" s="15"/>
      <c r="CA132" s="15"/>
      <c r="CB132" s="15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</row>
    <row r="133" spans="1:104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5"/>
      <c r="L133" s="15"/>
      <c r="M133" s="15"/>
      <c r="N133" s="15"/>
      <c r="O133" s="15"/>
      <c r="P133" s="15"/>
      <c r="Q133" s="18"/>
      <c r="R133" s="18"/>
      <c r="S133" s="15"/>
      <c r="T133" s="15"/>
      <c r="U133" s="15"/>
      <c r="V133" s="15"/>
      <c r="W133" s="15"/>
      <c r="X133" s="15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V133" s="15"/>
      <c r="BW133" s="15"/>
      <c r="BX133" s="15"/>
      <c r="BY133" s="15"/>
      <c r="BZ133" s="15"/>
      <c r="CA133" s="15"/>
      <c r="CB133" s="15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</row>
    <row r="134" spans="1:104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5"/>
      <c r="L134" s="15"/>
      <c r="M134" s="15"/>
      <c r="N134" s="15"/>
      <c r="O134" s="15"/>
      <c r="P134" s="15"/>
      <c r="Q134" s="18"/>
      <c r="R134" s="18"/>
      <c r="S134" s="15"/>
      <c r="T134" s="15"/>
      <c r="U134" s="15"/>
      <c r="V134" s="15"/>
      <c r="W134" s="15"/>
      <c r="X134" s="15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R134" s="15"/>
      <c r="AS134" s="15"/>
      <c r="AT134" s="15"/>
      <c r="AU134" s="15"/>
      <c r="AV134" s="15"/>
      <c r="AW134" s="15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V134" s="15"/>
      <c r="BW134" s="15"/>
      <c r="BX134" s="15"/>
      <c r="BY134" s="15"/>
      <c r="BZ134" s="15"/>
      <c r="CA134" s="15"/>
      <c r="CB134" s="15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</row>
    <row r="135" spans="1:104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5"/>
      <c r="L135" s="15"/>
      <c r="M135" s="15"/>
      <c r="N135" s="15"/>
      <c r="O135" s="15"/>
      <c r="P135" s="15"/>
      <c r="Q135" s="18"/>
      <c r="R135" s="18"/>
      <c r="S135" s="15"/>
      <c r="T135" s="15"/>
      <c r="U135" s="15"/>
      <c r="V135" s="15"/>
      <c r="W135" s="15"/>
      <c r="X135" s="15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R135" s="15"/>
      <c r="AS135" s="15"/>
      <c r="AT135" s="15"/>
      <c r="AU135" s="15"/>
      <c r="AV135" s="15"/>
      <c r="AW135" s="15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V135" s="15"/>
      <c r="BW135" s="15"/>
      <c r="BX135" s="15"/>
      <c r="BY135" s="15"/>
      <c r="BZ135" s="15"/>
      <c r="CA135" s="15"/>
      <c r="CB135" s="15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</row>
    <row r="136" spans="1:104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5"/>
      <c r="L136" s="15"/>
      <c r="M136" s="15"/>
      <c r="N136" s="15"/>
      <c r="O136" s="15"/>
      <c r="P136" s="15"/>
      <c r="Q136" s="18"/>
      <c r="R136" s="18"/>
      <c r="S136" s="15"/>
      <c r="T136" s="15"/>
      <c r="U136" s="15"/>
      <c r="V136" s="15"/>
      <c r="W136" s="15"/>
      <c r="X136" s="15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R136" s="15"/>
      <c r="AS136" s="15"/>
      <c r="AT136" s="15"/>
      <c r="AU136" s="15"/>
      <c r="AV136" s="15"/>
      <c r="AW136" s="15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V136" s="15"/>
      <c r="BW136" s="15"/>
      <c r="BX136" s="15"/>
      <c r="BY136" s="15"/>
      <c r="BZ136" s="15"/>
      <c r="CA136" s="15"/>
      <c r="CB136" s="15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</row>
    <row r="137" spans="1:104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5"/>
      <c r="L137" s="15"/>
      <c r="M137" s="15"/>
      <c r="N137" s="15"/>
      <c r="O137" s="15"/>
      <c r="P137" s="15"/>
      <c r="Q137" s="18"/>
      <c r="R137" s="18"/>
      <c r="S137" s="15"/>
      <c r="T137" s="15"/>
      <c r="U137" s="15"/>
      <c r="V137" s="15"/>
      <c r="W137" s="15"/>
      <c r="X137" s="15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R137" s="15"/>
      <c r="AS137" s="15"/>
      <c r="AT137" s="15"/>
      <c r="AU137" s="15"/>
      <c r="AV137" s="15"/>
      <c r="AW137" s="15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V137" s="15"/>
      <c r="BW137" s="15"/>
      <c r="BX137" s="15"/>
      <c r="BY137" s="15"/>
      <c r="BZ137" s="15"/>
      <c r="CA137" s="15"/>
      <c r="CB137" s="15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</row>
    <row r="138" spans="1:104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5"/>
      <c r="L138" s="15"/>
      <c r="M138" s="15"/>
      <c r="N138" s="15"/>
      <c r="O138" s="15"/>
      <c r="P138" s="15"/>
      <c r="Q138" s="18"/>
      <c r="R138" s="18"/>
      <c r="S138" s="15"/>
      <c r="T138" s="15"/>
      <c r="U138" s="15"/>
      <c r="V138" s="15"/>
      <c r="W138" s="15"/>
      <c r="X138" s="15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R138" s="15"/>
      <c r="AS138" s="15"/>
      <c r="AT138" s="15"/>
      <c r="AU138" s="15"/>
      <c r="AV138" s="15"/>
      <c r="AW138" s="15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V138" s="15"/>
      <c r="BW138" s="15"/>
      <c r="BX138" s="15"/>
      <c r="BY138" s="15"/>
      <c r="BZ138" s="15"/>
      <c r="CA138" s="15"/>
      <c r="CB138" s="15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</row>
    <row r="139" spans="1:104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5"/>
      <c r="L139" s="15"/>
      <c r="M139" s="15"/>
      <c r="N139" s="15"/>
      <c r="O139" s="15"/>
      <c r="P139" s="15"/>
      <c r="Q139" s="18"/>
      <c r="R139" s="18"/>
      <c r="S139" s="15"/>
      <c r="T139" s="15"/>
      <c r="U139" s="15"/>
      <c r="V139" s="15"/>
      <c r="W139" s="15"/>
      <c r="X139" s="15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R139" s="15"/>
      <c r="AS139" s="15"/>
      <c r="AT139" s="15"/>
      <c r="AU139" s="15"/>
      <c r="AV139" s="15"/>
      <c r="AW139" s="15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V139" s="15"/>
      <c r="BW139" s="15"/>
      <c r="BX139" s="15"/>
      <c r="BY139" s="15"/>
      <c r="BZ139" s="15"/>
      <c r="CA139" s="15"/>
      <c r="CB139" s="15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</row>
    <row r="140" spans="1:104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5"/>
      <c r="L140" s="15"/>
      <c r="M140" s="15"/>
      <c r="N140" s="15"/>
      <c r="O140" s="15"/>
      <c r="P140" s="15"/>
      <c r="Q140" s="18"/>
      <c r="R140" s="18"/>
      <c r="S140" s="15"/>
      <c r="T140" s="15"/>
      <c r="U140" s="15"/>
      <c r="V140" s="15"/>
      <c r="W140" s="15"/>
      <c r="X140" s="15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R140" s="15"/>
      <c r="AS140" s="15"/>
      <c r="AT140" s="15"/>
      <c r="AU140" s="15"/>
      <c r="AV140" s="15"/>
      <c r="AW140" s="15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</row>
    <row r="141" spans="1:104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5"/>
      <c r="L141" s="15"/>
      <c r="M141" s="15"/>
      <c r="N141" s="15"/>
      <c r="O141" s="15"/>
      <c r="P141" s="15"/>
      <c r="Q141" s="18"/>
      <c r="R141" s="18"/>
      <c r="S141" s="15"/>
      <c r="T141" s="15"/>
      <c r="U141" s="15"/>
      <c r="V141" s="15"/>
      <c r="W141" s="15"/>
      <c r="X141" s="15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R141" s="15"/>
      <c r="AS141" s="15"/>
      <c r="AT141" s="15"/>
      <c r="AU141" s="15"/>
      <c r="AV141" s="15"/>
      <c r="AW141" s="15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</row>
    <row r="142" spans="1:104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5"/>
      <c r="L142" s="15"/>
      <c r="M142" s="15"/>
      <c r="N142" s="15"/>
      <c r="O142" s="15"/>
      <c r="P142" s="15"/>
      <c r="Q142" s="18"/>
      <c r="R142" s="18"/>
      <c r="S142" s="15"/>
      <c r="T142" s="15"/>
      <c r="U142" s="15"/>
      <c r="V142" s="15"/>
      <c r="W142" s="15"/>
      <c r="X142" s="15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R142" s="15"/>
      <c r="AS142" s="15"/>
      <c r="AT142" s="15"/>
      <c r="AU142" s="15"/>
      <c r="AV142" s="15"/>
      <c r="AW142" s="15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</row>
    <row r="143" spans="1:104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5"/>
      <c r="L143" s="15"/>
      <c r="M143" s="15"/>
      <c r="N143" s="15"/>
      <c r="O143" s="15"/>
      <c r="P143" s="15"/>
      <c r="Q143" s="18"/>
      <c r="R143" s="18"/>
      <c r="S143" s="15"/>
      <c r="T143" s="15"/>
      <c r="U143" s="15"/>
      <c r="V143" s="15"/>
      <c r="W143" s="15"/>
      <c r="X143" s="15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R143" s="15"/>
      <c r="AS143" s="15"/>
      <c r="AT143" s="15"/>
      <c r="AU143" s="15"/>
      <c r="AV143" s="15"/>
      <c r="AW143" s="15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</row>
    <row r="144" spans="1:104" x14ac:dyDescent="0.2">
      <c r="K144" s="15"/>
      <c r="L144" s="15"/>
      <c r="M144" s="15"/>
      <c r="N144" s="15"/>
      <c r="O144" s="15"/>
      <c r="P144" s="15"/>
      <c r="Q144" s="18"/>
      <c r="R144" s="18"/>
      <c r="S144" s="15"/>
      <c r="T144" s="15"/>
      <c r="U144" s="15"/>
      <c r="V144" s="15"/>
      <c r="W144" s="15"/>
      <c r="X144" s="15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R144" s="15"/>
      <c r="AS144" s="15"/>
      <c r="AT144" s="15"/>
      <c r="AU144" s="15"/>
      <c r="AV144" s="15"/>
      <c r="AW144" s="15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</row>
    <row r="145" spans="11:91" x14ac:dyDescent="0.2">
      <c r="K145" s="15"/>
      <c r="L145" s="15"/>
      <c r="M145" s="15"/>
      <c r="N145" s="15"/>
      <c r="O145" s="15"/>
      <c r="P145" s="15"/>
      <c r="Q145" s="18"/>
      <c r="R145" s="18"/>
      <c r="S145" s="15"/>
      <c r="T145" s="15"/>
      <c r="U145" s="15"/>
      <c r="V145" s="15"/>
      <c r="W145" s="15"/>
      <c r="X145" s="15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R145" s="15"/>
      <c r="AS145" s="15"/>
      <c r="AT145" s="15"/>
      <c r="AU145" s="15"/>
      <c r="AV145" s="15"/>
      <c r="AW145" s="15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</row>
    <row r="146" spans="11:91" x14ac:dyDescent="0.2">
      <c r="K146" s="15"/>
      <c r="L146" s="15"/>
      <c r="M146" s="15"/>
      <c r="N146" s="15"/>
      <c r="O146" s="15"/>
      <c r="P146" s="15"/>
      <c r="Q146" s="18"/>
      <c r="R146" s="18"/>
      <c r="S146" s="15"/>
      <c r="T146" s="15"/>
      <c r="U146" s="15"/>
      <c r="V146" s="15"/>
      <c r="W146" s="15"/>
      <c r="X146" s="15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R146" s="15"/>
      <c r="AS146" s="15"/>
      <c r="AT146" s="15"/>
      <c r="AU146" s="15"/>
      <c r="AV146" s="15"/>
      <c r="AW146" s="15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</row>
    <row r="147" spans="11:91" x14ac:dyDescent="0.2">
      <c r="Q147" s="18"/>
      <c r="R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R147" s="15"/>
      <c r="AS147" s="15"/>
      <c r="AT147" s="15"/>
      <c r="AU147" s="15"/>
      <c r="AV147" s="15"/>
      <c r="AW147" s="15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</row>
    <row r="148" spans="11:91" x14ac:dyDescent="0.2">
      <c r="Q148" s="18"/>
      <c r="R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R148" s="15"/>
      <c r="AS148" s="15"/>
      <c r="AT148" s="15"/>
      <c r="AU148" s="15"/>
      <c r="AV148" s="15"/>
      <c r="AW148" s="15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</row>
    <row r="149" spans="11:91" x14ac:dyDescent="0.2">
      <c r="Q149" s="18"/>
      <c r="R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R149" s="15"/>
      <c r="AS149" s="15"/>
      <c r="AT149" s="15"/>
      <c r="AU149" s="15"/>
      <c r="AV149" s="15"/>
      <c r="AW149" s="15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</row>
    <row r="150" spans="11:91" x14ac:dyDescent="0.2">
      <c r="Q150" s="18"/>
      <c r="R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R150" s="15"/>
      <c r="AS150" s="15"/>
      <c r="AT150" s="15"/>
      <c r="AU150" s="15"/>
      <c r="AV150" s="15"/>
      <c r="AW150" s="15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</row>
    <row r="151" spans="11:91" x14ac:dyDescent="0.2">
      <c r="Q151" s="18"/>
      <c r="R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R151" s="15"/>
      <c r="AS151" s="15"/>
      <c r="AT151" s="15"/>
      <c r="AU151" s="15"/>
      <c r="AV151" s="15"/>
      <c r="AW151" s="15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</row>
    <row r="152" spans="11:91" x14ac:dyDescent="0.2">
      <c r="Q152" s="18"/>
      <c r="R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R152" s="15"/>
      <c r="AS152" s="15"/>
      <c r="AT152" s="15"/>
      <c r="AU152" s="15"/>
      <c r="AV152" s="15"/>
      <c r="AW152" s="15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</row>
    <row r="153" spans="11:91" x14ac:dyDescent="0.2">
      <c r="Q153" s="18"/>
      <c r="R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R153" s="15"/>
      <c r="AS153" s="15"/>
      <c r="AT153" s="15"/>
      <c r="AU153" s="15"/>
      <c r="AV153" s="15"/>
      <c r="AW153" s="15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</row>
    <row r="154" spans="11:91" x14ac:dyDescent="0.2">
      <c r="Q154" s="18"/>
      <c r="R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R154" s="15"/>
      <c r="AS154" s="15"/>
      <c r="AT154" s="15"/>
      <c r="AU154" s="15"/>
      <c r="AV154" s="15"/>
      <c r="AW154" s="15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</row>
    <row r="155" spans="11:91" x14ac:dyDescent="0.2">
      <c r="Q155" s="18"/>
      <c r="R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R155" s="15"/>
      <c r="AS155" s="15"/>
      <c r="AT155" s="15"/>
      <c r="AU155" s="15"/>
      <c r="AV155" s="15"/>
      <c r="AW155" s="15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</row>
    <row r="156" spans="11:91" x14ac:dyDescent="0.2">
      <c r="Q156" s="18"/>
      <c r="R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R156" s="15"/>
      <c r="AS156" s="15"/>
      <c r="AT156" s="15"/>
      <c r="AU156" s="15"/>
      <c r="AV156" s="15"/>
      <c r="AW156" s="15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</row>
    <row r="157" spans="11:91" x14ac:dyDescent="0.2">
      <c r="Q157" s="18"/>
      <c r="R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R157" s="15"/>
      <c r="AS157" s="15"/>
      <c r="AT157" s="15"/>
      <c r="AU157" s="15"/>
      <c r="AV157" s="15"/>
      <c r="AW157" s="15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</row>
    <row r="158" spans="11:91" x14ac:dyDescent="0.2"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R158" s="15"/>
      <c r="AS158" s="15"/>
      <c r="AT158" s="15"/>
      <c r="AU158" s="15"/>
      <c r="AV158" s="15"/>
      <c r="AW158" s="15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</row>
    <row r="159" spans="11:91" x14ac:dyDescent="0.2"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R159" s="15"/>
      <c r="AS159" s="15"/>
      <c r="AT159" s="15"/>
      <c r="AU159" s="15"/>
      <c r="AV159" s="15"/>
      <c r="AW159" s="15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</row>
    <row r="160" spans="11:91" x14ac:dyDescent="0.2"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R160" s="15"/>
      <c r="AS160" s="15"/>
      <c r="AT160" s="15"/>
      <c r="AU160" s="15"/>
      <c r="AV160" s="15"/>
      <c r="AW160" s="15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</row>
    <row r="161" spans="26:91" x14ac:dyDescent="0.2"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R161" s="15"/>
      <c r="AS161" s="15"/>
      <c r="AT161" s="15"/>
      <c r="AU161" s="15"/>
      <c r="AV161" s="15"/>
      <c r="AW161" s="15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</row>
    <row r="162" spans="26:91" x14ac:dyDescent="0.2"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R162" s="15"/>
      <c r="AS162" s="15"/>
      <c r="AT162" s="15"/>
      <c r="AU162" s="15"/>
      <c r="AV162" s="15"/>
      <c r="AW162" s="15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</row>
    <row r="163" spans="26:91" x14ac:dyDescent="0.2"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R163" s="15"/>
      <c r="AS163" s="15"/>
      <c r="AT163" s="15"/>
      <c r="AU163" s="15"/>
      <c r="AV163" s="15"/>
      <c r="AW163" s="15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</row>
    <row r="164" spans="26:91" x14ac:dyDescent="0.2"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R164" s="15"/>
      <c r="AS164" s="15"/>
      <c r="AT164" s="15"/>
      <c r="AU164" s="15"/>
      <c r="AV164" s="15"/>
      <c r="AW164" s="15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</row>
    <row r="165" spans="26:91" x14ac:dyDescent="0.2"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R165" s="15"/>
      <c r="AS165" s="15"/>
      <c r="AT165" s="15"/>
      <c r="AU165" s="15"/>
      <c r="AV165" s="15"/>
      <c r="AW165" s="15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</row>
    <row r="166" spans="26:91" x14ac:dyDescent="0.2"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R166" s="15"/>
      <c r="AS166" s="15"/>
      <c r="AT166" s="15"/>
      <c r="AU166" s="15"/>
      <c r="AV166" s="15"/>
      <c r="AW166" s="15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</row>
    <row r="167" spans="26:91" x14ac:dyDescent="0.2"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R167" s="15"/>
      <c r="AS167" s="15"/>
      <c r="AT167" s="15"/>
      <c r="AU167" s="15"/>
      <c r="AV167" s="15"/>
      <c r="AW167" s="15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</row>
    <row r="168" spans="26:91" x14ac:dyDescent="0.2">
      <c r="AR168" s="15"/>
      <c r="AS168" s="15"/>
      <c r="AT168" s="15"/>
      <c r="AU168" s="15"/>
      <c r="AV168" s="15"/>
      <c r="AW168" s="15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</row>
    <row r="169" spans="26:91" x14ac:dyDescent="0.2">
      <c r="AR169" s="15"/>
      <c r="AS169" s="15"/>
      <c r="AT169" s="15"/>
      <c r="AU169" s="15"/>
      <c r="AV169" s="15"/>
      <c r="AW169" s="15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</row>
    <row r="170" spans="26:91" x14ac:dyDescent="0.2">
      <c r="AR170" s="15"/>
      <c r="AS170" s="15"/>
      <c r="AT170" s="15"/>
      <c r="AU170" s="15"/>
      <c r="AV170" s="15"/>
      <c r="AW170" s="15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</row>
    <row r="171" spans="26:91" x14ac:dyDescent="0.2">
      <c r="AR171" s="15"/>
      <c r="AS171" s="15"/>
      <c r="AT171" s="15"/>
      <c r="AU171" s="15"/>
      <c r="AV171" s="15"/>
      <c r="AW171" s="15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</row>
    <row r="172" spans="26:91" x14ac:dyDescent="0.2">
      <c r="AR172" s="15"/>
      <c r="AS172" s="15"/>
      <c r="AT172" s="15"/>
      <c r="AU172" s="15"/>
      <c r="AV172" s="15"/>
      <c r="AW172" s="15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</row>
    <row r="173" spans="26:91" x14ac:dyDescent="0.2">
      <c r="AR173" s="15"/>
      <c r="AS173" s="15"/>
      <c r="AT173" s="15"/>
      <c r="AU173" s="15"/>
      <c r="AV173" s="15"/>
      <c r="AW173" s="15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</row>
    <row r="174" spans="26:91" x14ac:dyDescent="0.2">
      <c r="AR174" s="15"/>
      <c r="AS174" s="15"/>
      <c r="AT174" s="15"/>
      <c r="AU174" s="15"/>
      <c r="AV174" s="15"/>
      <c r="AW174" s="15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</row>
    <row r="175" spans="26:91" x14ac:dyDescent="0.2">
      <c r="AR175" s="15"/>
      <c r="AS175" s="15"/>
      <c r="AT175" s="15"/>
      <c r="AU175" s="15"/>
      <c r="AV175" s="15"/>
      <c r="AW175" s="15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</row>
    <row r="176" spans="26:91" x14ac:dyDescent="0.2">
      <c r="AR176" s="15"/>
      <c r="AS176" s="15"/>
      <c r="AT176" s="15"/>
      <c r="AU176" s="15"/>
      <c r="AV176" s="15"/>
      <c r="AW176" s="15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</row>
    <row r="177" spans="44:91" x14ac:dyDescent="0.2">
      <c r="AR177" s="15"/>
      <c r="AS177" s="15"/>
      <c r="AT177" s="15"/>
      <c r="AU177" s="15"/>
      <c r="AV177" s="15"/>
      <c r="AW177" s="15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</row>
    <row r="178" spans="44:91" x14ac:dyDescent="0.2">
      <c r="AR178" s="15"/>
      <c r="AS178" s="15"/>
      <c r="AT178" s="15"/>
      <c r="AU178" s="15"/>
      <c r="AV178" s="15"/>
      <c r="AW178" s="15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</row>
    <row r="179" spans="44:91" x14ac:dyDescent="0.2">
      <c r="AR179" s="15"/>
      <c r="AS179" s="15"/>
      <c r="AT179" s="15"/>
      <c r="AU179" s="15"/>
      <c r="AV179" s="15"/>
      <c r="AW179" s="15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</row>
    <row r="180" spans="44:91" x14ac:dyDescent="0.2">
      <c r="AR180" s="15"/>
      <c r="AS180" s="15"/>
      <c r="AT180" s="15"/>
      <c r="AU180" s="15"/>
      <c r="AV180" s="15"/>
      <c r="AW180" s="15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</row>
    <row r="181" spans="44:91" x14ac:dyDescent="0.2">
      <c r="AR181" s="15"/>
      <c r="AS181" s="15"/>
      <c r="AT181" s="15"/>
      <c r="AU181" s="15"/>
      <c r="AV181" s="15"/>
      <c r="AW181" s="15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</row>
    <row r="182" spans="44:91" x14ac:dyDescent="0.2">
      <c r="AR182" s="15"/>
      <c r="AS182" s="15"/>
      <c r="AT182" s="15"/>
      <c r="AU182" s="15"/>
      <c r="AV182" s="15"/>
      <c r="AW182" s="15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</row>
    <row r="183" spans="44:91" x14ac:dyDescent="0.2">
      <c r="AR183" s="15"/>
      <c r="AS183" s="15"/>
      <c r="AT183" s="15"/>
      <c r="AU183" s="15"/>
      <c r="AV183" s="15"/>
      <c r="AW183" s="15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</row>
    <row r="184" spans="44:91" x14ac:dyDescent="0.2">
      <c r="AR184" s="15"/>
      <c r="AS184" s="15"/>
      <c r="AT184" s="15"/>
      <c r="AU184" s="15"/>
      <c r="AV184" s="15"/>
      <c r="AW184" s="15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</row>
    <row r="185" spans="44:91" x14ac:dyDescent="0.2">
      <c r="AR185" s="15"/>
      <c r="AS185" s="15"/>
      <c r="AT185" s="15"/>
      <c r="AU185" s="15"/>
      <c r="AV185" s="15"/>
      <c r="AW185" s="15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</row>
    <row r="186" spans="44:91" x14ac:dyDescent="0.2">
      <c r="AR186" s="15"/>
      <c r="AS186" s="15"/>
      <c r="AT186" s="15"/>
      <c r="AU186" s="15"/>
      <c r="AV186" s="15"/>
      <c r="AW186" s="15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</row>
    <row r="187" spans="44:91" x14ac:dyDescent="0.2">
      <c r="AR187" s="15"/>
      <c r="AS187" s="15"/>
      <c r="AT187" s="15"/>
      <c r="AU187" s="15"/>
      <c r="AV187" s="15"/>
      <c r="AW187" s="15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</row>
    <row r="188" spans="44:91" x14ac:dyDescent="0.2">
      <c r="AR188" s="15"/>
      <c r="AS188" s="15"/>
      <c r="AT188" s="15"/>
      <c r="AU188" s="15"/>
      <c r="AV188" s="15"/>
      <c r="AW188" s="15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</row>
    <row r="189" spans="44:91" x14ac:dyDescent="0.2">
      <c r="AR189" s="15"/>
      <c r="AS189" s="15"/>
      <c r="AT189" s="15"/>
      <c r="AU189" s="15"/>
      <c r="AV189" s="15"/>
      <c r="AW189" s="15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</row>
    <row r="190" spans="44:91" x14ac:dyDescent="0.2">
      <c r="AR190" s="15"/>
      <c r="AS190" s="15"/>
      <c r="AT190" s="15"/>
      <c r="AU190" s="15"/>
      <c r="AV190" s="15"/>
      <c r="AW190" s="15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</row>
    <row r="191" spans="44:91" x14ac:dyDescent="0.2">
      <c r="AR191" s="15"/>
      <c r="AS191" s="15"/>
      <c r="AT191" s="15"/>
      <c r="AU191" s="15"/>
      <c r="AV191" s="15"/>
      <c r="AW191" s="15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</row>
    <row r="192" spans="44:91" x14ac:dyDescent="0.2">
      <c r="AR192" s="15"/>
      <c r="AS192" s="15"/>
      <c r="AT192" s="15"/>
      <c r="AU192" s="15"/>
      <c r="AV192" s="15"/>
      <c r="AW192" s="15"/>
    </row>
    <row r="193" spans="44:49" x14ac:dyDescent="0.2">
      <c r="AR193" s="15"/>
      <c r="AS193" s="15"/>
      <c r="AT193" s="15"/>
      <c r="AU193" s="15"/>
      <c r="AV193" s="15"/>
      <c r="AW193" s="15"/>
    </row>
    <row r="194" spans="44:49" x14ac:dyDescent="0.2">
      <c r="AR194" s="15"/>
      <c r="AS194" s="15"/>
      <c r="AT194" s="15"/>
      <c r="AU194" s="15"/>
      <c r="AV194" s="15"/>
      <c r="AW194" s="15"/>
    </row>
    <row r="195" spans="44:49" x14ac:dyDescent="0.2">
      <c r="AR195" s="15"/>
      <c r="AS195" s="15"/>
      <c r="AT195" s="15"/>
      <c r="AU195" s="15"/>
      <c r="AV195" s="15"/>
      <c r="AW195" s="15"/>
    </row>
    <row r="196" spans="44:49" x14ac:dyDescent="0.2">
      <c r="AR196" s="15"/>
      <c r="AS196" s="15"/>
      <c r="AT196" s="15"/>
      <c r="AU196" s="15"/>
      <c r="AV196" s="15"/>
      <c r="AW196" s="15"/>
    </row>
    <row r="197" spans="44:49" x14ac:dyDescent="0.2">
      <c r="AR197" s="15"/>
      <c r="AS197" s="15"/>
      <c r="AT197" s="15"/>
      <c r="AU197" s="15"/>
      <c r="AV197" s="15"/>
      <c r="AW197" s="15"/>
    </row>
    <row r="198" spans="44:49" x14ac:dyDescent="0.2">
      <c r="AR198" s="15"/>
      <c r="AS198" s="15"/>
      <c r="AT198" s="15"/>
      <c r="AU198" s="15"/>
      <c r="AV198" s="15"/>
      <c r="AW198" s="15"/>
    </row>
    <row r="199" spans="44:49" x14ac:dyDescent="0.2">
      <c r="AR199" s="15"/>
      <c r="AS199" s="15"/>
      <c r="AT199" s="15"/>
      <c r="AU199" s="15"/>
      <c r="AV199" s="15"/>
      <c r="AW199" s="15"/>
    </row>
    <row r="200" spans="44:49" x14ac:dyDescent="0.2">
      <c r="AR200" s="15"/>
      <c r="AS200" s="15"/>
      <c r="AT200" s="15"/>
      <c r="AU200" s="15"/>
      <c r="AV200" s="15"/>
      <c r="AW200" s="15"/>
    </row>
    <row r="201" spans="44:49" x14ac:dyDescent="0.2">
      <c r="AR201" s="15"/>
      <c r="AS201" s="15"/>
      <c r="AT201" s="15"/>
      <c r="AU201" s="15"/>
      <c r="AV201" s="15"/>
      <c r="AW201" s="15"/>
    </row>
    <row r="202" spans="44:49" x14ac:dyDescent="0.2">
      <c r="AR202" s="15"/>
      <c r="AS202" s="15"/>
      <c r="AT202" s="15"/>
      <c r="AU202" s="15"/>
      <c r="AV202" s="15"/>
      <c r="AW202" s="15"/>
    </row>
    <row r="203" spans="44:49" x14ac:dyDescent="0.2">
      <c r="AR203" s="15"/>
      <c r="AS203" s="15"/>
      <c r="AT203" s="15"/>
      <c r="AU203" s="15"/>
      <c r="AV203" s="15"/>
      <c r="AW203" s="15"/>
    </row>
    <row r="204" spans="44:49" x14ac:dyDescent="0.2">
      <c r="AR204" s="15"/>
      <c r="AS204" s="15"/>
      <c r="AT204" s="15"/>
      <c r="AU204" s="15"/>
      <c r="AV204" s="15"/>
      <c r="AW204" s="15"/>
    </row>
    <row r="205" spans="44:49" x14ac:dyDescent="0.2">
      <c r="AR205" s="15"/>
      <c r="AS205" s="15"/>
      <c r="AT205" s="15"/>
      <c r="AU205" s="15"/>
      <c r="AV205" s="15"/>
      <c r="AW205" s="15"/>
    </row>
    <row r="206" spans="44:49" x14ac:dyDescent="0.2">
      <c r="AR206" s="15"/>
      <c r="AS206" s="15"/>
      <c r="AT206" s="15"/>
      <c r="AU206" s="15"/>
      <c r="AV206" s="15"/>
      <c r="AW206" s="15"/>
    </row>
    <row r="207" spans="44:49" x14ac:dyDescent="0.2">
      <c r="AR207" s="15"/>
      <c r="AS207" s="15"/>
      <c r="AT207" s="15"/>
      <c r="AU207" s="15"/>
      <c r="AV207" s="15"/>
      <c r="AW207" s="15"/>
    </row>
    <row r="208" spans="44:49" x14ac:dyDescent="0.2">
      <c r="AR208" s="15"/>
      <c r="AS208" s="15"/>
      <c r="AT208" s="15"/>
      <c r="AU208" s="15"/>
      <c r="AV208" s="15"/>
      <c r="AW208" s="15"/>
    </row>
    <row r="209" spans="44:49" x14ac:dyDescent="0.2">
      <c r="AR209" s="15"/>
      <c r="AS209" s="15"/>
      <c r="AT209" s="15"/>
      <c r="AU209" s="15"/>
      <c r="AV209" s="15"/>
      <c r="AW209" s="15"/>
    </row>
  </sheetData>
  <sortState ref="A130:I135">
    <sortCondition descending="1" ref="A130"/>
  </sortState>
  <mergeCells count="45">
    <mergeCell ref="BB107:BK107"/>
    <mergeCell ref="CD107:CM107"/>
    <mergeCell ref="A78:J78"/>
    <mergeCell ref="A96:J96"/>
    <mergeCell ref="A109:J109"/>
    <mergeCell ref="F4:AG4"/>
    <mergeCell ref="A6:J6"/>
    <mergeCell ref="A20:J20"/>
    <mergeCell ref="A34:J34"/>
    <mergeCell ref="A48:J48"/>
    <mergeCell ref="A128:J128"/>
    <mergeCell ref="Z6:AI6"/>
    <mergeCell ref="Z20:AI20"/>
    <mergeCell ref="Z34:AI34"/>
    <mergeCell ref="Z48:AI48"/>
    <mergeCell ref="Z63:AI63"/>
    <mergeCell ref="Z78:AI78"/>
    <mergeCell ref="Z96:AI96"/>
    <mergeCell ref="Z109:AI109"/>
    <mergeCell ref="Z128:AI128"/>
    <mergeCell ref="A63:J63"/>
    <mergeCell ref="CD77:CM77"/>
    <mergeCell ref="CD93:CM93"/>
    <mergeCell ref="BB6:BK6"/>
    <mergeCell ref="BB26:BK26"/>
    <mergeCell ref="BB45:BK45"/>
    <mergeCell ref="BB56:BK56"/>
    <mergeCell ref="BB77:BK77"/>
    <mergeCell ref="BB93:BK93"/>
    <mergeCell ref="EG57:EP57"/>
    <mergeCell ref="EG76:EP76"/>
    <mergeCell ref="DI4:EO4"/>
    <mergeCell ref="BF4:CL4"/>
    <mergeCell ref="DE6:DN6"/>
    <mergeCell ref="DE24:DN24"/>
    <mergeCell ref="DE38:DN38"/>
    <mergeCell ref="DE52:DN52"/>
    <mergeCell ref="DE76:DN76"/>
    <mergeCell ref="CD6:CM6"/>
    <mergeCell ref="CD26:CM26"/>
    <mergeCell ref="CD45:CM45"/>
    <mergeCell ref="CD61:CM61"/>
    <mergeCell ref="EG6:EP6"/>
    <mergeCell ref="EG24:EP24"/>
    <mergeCell ref="EG38:EP38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P35" sqref="P35"/>
    </sheetView>
  </sheetViews>
  <sheetFormatPr baseColWidth="10" defaultRowHeight="16" x14ac:dyDescent="0.2"/>
  <sheetData>
    <row r="1" spans="1:23" x14ac:dyDescent="0.2">
      <c r="C1" s="29" t="s">
        <v>23</v>
      </c>
      <c r="D1" s="29"/>
      <c r="E1" s="29"/>
      <c r="K1" s="29" t="s">
        <v>4</v>
      </c>
      <c r="L1" s="29"/>
      <c r="M1" s="29"/>
      <c r="S1" s="29" t="s">
        <v>23</v>
      </c>
      <c r="T1" s="29"/>
      <c r="U1" s="29"/>
    </row>
    <row r="3" spans="1:23" x14ac:dyDescent="0.2">
      <c r="A3" s="24" t="s">
        <v>14</v>
      </c>
      <c r="B3" s="24"/>
      <c r="C3" s="24"/>
      <c r="E3" s="24" t="s">
        <v>22</v>
      </c>
      <c r="F3" s="24"/>
      <c r="G3" s="24"/>
      <c r="I3" s="24" t="s">
        <v>14</v>
      </c>
      <c r="J3" s="24"/>
      <c r="K3" s="24"/>
      <c r="M3" s="24" t="s">
        <v>22</v>
      </c>
      <c r="N3" s="24"/>
      <c r="O3" s="24"/>
      <c r="Q3" s="24" t="s">
        <v>14</v>
      </c>
      <c r="R3" s="24"/>
      <c r="S3" s="24"/>
      <c r="U3" s="24" t="s">
        <v>22</v>
      </c>
      <c r="V3" s="24"/>
      <c r="W3" s="24"/>
    </row>
    <row r="4" spans="1:23" x14ac:dyDescent="0.2">
      <c r="A4" s="2" t="s">
        <v>1</v>
      </c>
      <c r="B4" s="3" t="s">
        <v>11</v>
      </c>
      <c r="C4" s="3" t="s">
        <v>12</v>
      </c>
      <c r="E4" s="2" t="s">
        <v>1</v>
      </c>
      <c r="F4" s="3" t="s">
        <v>11</v>
      </c>
      <c r="G4" s="3" t="s">
        <v>12</v>
      </c>
      <c r="I4" s="2" t="s">
        <v>1</v>
      </c>
      <c r="J4" s="3" t="s">
        <v>11</v>
      </c>
      <c r="K4" s="3" t="s">
        <v>12</v>
      </c>
      <c r="M4" s="2" t="s">
        <v>1</v>
      </c>
      <c r="N4" s="3" t="s">
        <v>11</v>
      </c>
      <c r="O4" s="3" t="s">
        <v>12</v>
      </c>
      <c r="Q4" s="2" t="s">
        <v>1</v>
      </c>
      <c r="R4" s="3" t="s">
        <v>11</v>
      </c>
      <c r="S4" s="3" t="s">
        <v>12</v>
      </c>
      <c r="U4" s="2" t="s">
        <v>1</v>
      </c>
      <c r="V4" s="3" t="s">
        <v>11</v>
      </c>
      <c r="W4" s="3" t="s">
        <v>12</v>
      </c>
    </row>
    <row r="5" spans="1:23" x14ac:dyDescent="0.2">
      <c r="A5">
        <v>175</v>
      </c>
      <c r="B5">
        <v>222</v>
      </c>
      <c r="C5">
        <v>276</v>
      </c>
      <c r="E5">
        <v>-140</v>
      </c>
      <c r="F5">
        <v>257</v>
      </c>
      <c r="G5">
        <v>267</v>
      </c>
      <c r="I5">
        <v>90</v>
      </c>
      <c r="J5">
        <v>167</v>
      </c>
      <c r="K5">
        <v>167</v>
      </c>
      <c r="M5">
        <v>-50</v>
      </c>
      <c r="N5">
        <v>212</v>
      </c>
      <c r="O5">
        <v>59</v>
      </c>
      <c r="Q5">
        <v>30</v>
      </c>
      <c r="R5">
        <v>559</v>
      </c>
      <c r="S5">
        <v>254</v>
      </c>
      <c r="U5">
        <v>-140</v>
      </c>
      <c r="V5">
        <v>335</v>
      </c>
      <c r="W5">
        <v>257</v>
      </c>
    </row>
    <row r="6" spans="1:23" x14ac:dyDescent="0.2">
      <c r="A6">
        <v>95</v>
      </c>
      <c r="B6">
        <v>251</v>
      </c>
      <c r="C6">
        <v>269</v>
      </c>
      <c r="E6">
        <v>-70</v>
      </c>
      <c r="F6">
        <v>260</v>
      </c>
      <c r="G6">
        <v>245</v>
      </c>
      <c r="I6">
        <v>110</v>
      </c>
      <c r="J6">
        <v>126</v>
      </c>
      <c r="K6">
        <v>126</v>
      </c>
      <c r="M6">
        <v>-70</v>
      </c>
      <c r="N6">
        <v>210</v>
      </c>
      <c r="O6">
        <v>107</v>
      </c>
      <c r="Q6">
        <v>50</v>
      </c>
      <c r="R6">
        <v>464</v>
      </c>
      <c r="S6">
        <v>259</v>
      </c>
      <c r="U6">
        <v>-130</v>
      </c>
      <c r="V6">
        <v>335</v>
      </c>
      <c r="W6">
        <v>211</v>
      </c>
    </row>
    <row r="7" spans="1:23" x14ac:dyDescent="0.2">
      <c r="A7">
        <v>15</v>
      </c>
      <c r="B7">
        <v>280</v>
      </c>
      <c r="C7">
        <v>263</v>
      </c>
      <c r="E7">
        <v>0</v>
      </c>
      <c r="F7">
        <v>260</v>
      </c>
      <c r="G7">
        <v>222</v>
      </c>
      <c r="I7">
        <v>70</v>
      </c>
      <c r="J7">
        <v>210</v>
      </c>
      <c r="K7">
        <v>210</v>
      </c>
      <c r="M7">
        <v>-90</v>
      </c>
      <c r="N7">
        <v>202</v>
      </c>
      <c r="O7">
        <v>156</v>
      </c>
      <c r="Q7">
        <v>70</v>
      </c>
      <c r="R7">
        <v>374</v>
      </c>
      <c r="S7">
        <v>262</v>
      </c>
      <c r="U7">
        <v>-120</v>
      </c>
      <c r="V7">
        <v>342</v>
      </c>
      <c r="W7">
        <v>169</v>
      </c>
    </row>
    <row r="8" spans="1:23" x14ac:dyDescent="0.2">
      <c r="A8">
        <v>-65</v>
      </c>
      <c r="B8">
        <v>309</v>
      </c>
      <c r="C8">
        <v>257</v>
      </c>
      <c r="E8">
        <v>70</v>
      </c>
      <c r="F8">
        <v>262</v>
      </c>
      <c r="G8">
        <v>199</v>
      </c>
      <c r="I8">
        <v>50</v>
      </c>
      <c r="J8">
        <v>256</v>
      </c>
      <c r="K8">
        <v>256</v>
      </c>
      <c r="M8">
        <v>-110</v>
      </c>
      <c r="N8">
        <v>200</v>
      </c>
      <c r="O8">
        <v>206</v>
      </c>
      <c r="Q8">
        <v>90</v>
      </c>
      <c r="R8">
        <v>280</v>
      </c>
      <c r="S8">
        <v>271</v>
      </c>
      <c r="U8">
        <v>-110</v>
      </c>
      <c r="V8">
        <v>352</v>
      </c>
      <c r="W8">
        <v>121</v>
      </c>
    </row>
    <row r="9" spans="1:23" x14ac:dyDescent="0.2">
      <c r="A9">
        <v>-145</v>
      </c>
      <c r="B9">
        <v>337</v>
      </c>
      <c r="C9">
        <v>252</v>
      </c>
      <c r="E9">
        <v>140</v>
      </c>
      <c r="F9">
        <v>264</v>
      </c>
      <c r="G9">
        <v>176</v>
      </c>
      <c r="I9">
        <v>30</v>
      </c>
      <c r="J9">
        <v>295</v>
      </c>
      <c r="K9">
        <v>295</v>
      </c>
      <c r="M9">
        <v>-130</v>
      </c>
      <c r="N9">
        <v>193</v>
      </c>
      <c r="O9">
        <v>256</v>
      </c>
      <c r="Q9">
        <v>110</v>
      </c>
      <c r="R9">
        <v>182</v>
      </c>
      <c r="S9">
        <v>276</v>
      </c>
      <c r="U9">
        <v>-100</v>
      </c>
      <c r="V9">
        <v>355</v>
      </c>
      <c r="W9">
        <v>76</v>
      </c>
    </row>
    <row r="10" spans="1:23" x14ac:dyDescent="0.2">
      <c r="A10">
        <v>-178.4</v>
      </c>
      <c r="B10">
        <v>351</v>
      </c>
      <c r="C10">
        <v>251</v>
      </c>
      <c r="I10">
        <v>10</v>
      </c>
      <c r="J10">
        <v>335</v>
      </c>
      <c r="K10">
        <v>335</v>
      </c>
      <c r="M10">
        <v>-142.4</v>
      </c>
      <c r="N10">
        <v>192</v>
      </c>
      <c r="O10">
        <v>287</v>
      </c>
      <c r="Q10">
        <v>130</v>
      </c>
      <c r="R10">
        <v>91</v>
      </c>
      <c r="S10">
        <v>279</v>
      </c>
      <c r="U10">
        <v>-90</v>
      </c>
      <c r="V10">
        <v>370</v>
      </c>
      <c r="W10">
        <v>25</v>
      </c>
    </row>
    <row r="12" spans="1:23" x14ac:dyDescent="0.2">
      <c r="A12" s="24" t="s">
        <v>13</v>
      </c>
      <c r="B12" s="24"/>
      <c r="C12" s="24"/>
      <c r="E12" s="24" t="s">
        <v>21</v>
      </c>
      <c r="F12" s="24"/>
      <c r="G12" s="24"/>
    </row>
    <row r="13" spans="1:23" x14ac:dyDescent="0.2">
      <c r="A13" s="2" t="s">
        <v>1</v>
      </c>
      <c r="B13" s="3" t="s">
        <v>11</v>
      </c>
      <c r="C13" s="3" t="s">
        <v>12</v>
      </c>
      <c r="E13" s="2" t="s">
        <v>1</v>
      </c>
      <c r="F13" s="3" t="s">
        <v>11</v>
      </c>
      <c r="G13" s="3" t="s">
        <v>12</v>
      </c>
      <c r="I13" s="24" t="s">
        <v>13</v>
      </c>
      <c r="J13" s="24"/>
      <c r="K13" s="24"/>
      <c r="M13" s="24" t="s">
        <v>21</v>
      </c>
      <c r="N13" s="24"/>
      <c r="O13" s="24"/>
      <c r="Q13" s="24" t="s">
        <v>13</v>
      </c>
      <c r="R13" s="24"/>
      <c r="S13" s="24"/>
      <c r="U13" s="24" t="s">
        <v>21</v>
      </c>
      <c r="V13" s="24"/>
      <c r="W13" s="24"/>
    </row>
    <row r="14" spans="1:23" x14ac:dyDescent="0.2">
      <c r="A14">
        <v>-100</v>
      </c>
      <c r="B14">
        <v>391</v>
      </c>
      <c r="C14">
        <v>251</v>
      </c>
      <c r="E14">
        <v>-500</v>
      </c>
      <c r="F14">
        <v>244</v>
      </c>
      <c r="G14">
        <v>344</v>
      </c>
      <c r="I14" s="2" t="s">
        <v>1</v>
      </c>
      <c r="J14" s="3" t="s">
        <v>11</v>
      </c>
      <c r="K14" s="3" t="s">
        <v>12</v>
      </c>
      <c r="M14" s="2" t="s">
        <v>1</v>
      </c>
      <c r="N14" s="3" t="s">
        <v>11</v>
      </c>
      <c r="O14" s="3" t="s">
        <v>12</v>
      </c>
      <c r="Q14" s="2" t="s">
        <v>1</v>
      </c>
      <c r="R14" s="3" t="s">
        <v>11</v>
      </c>
      <c r="S14" s="3" t="s">
        <v>12</v>
      </c>
      <c r="U14" s="2" t="s">
        <v>1</v>
      </c>
      <c r="V14" s="3" t="s">
        <v>11</v>
      </c>
      <c r="W14" s="3" t="s">
        <v>12</v>
      </c>
    </row>
    <row r="15" spans="1:23" x14ac:dyDescent="0.2">
      <c r="A15">
        <v>0</v>
      </c>
      <c r="B15">
        <v>352</v>
      </c>
      <c r="C15">
        <v>256</v>
      </c>
      <c r="E15">
        <v>-300</v>
      </c>
      <c r="F15">
        <v>255</v>
      </c>
      <c r="G15">
        <v>287</v>
      </c>
      <c r="I15">
        <v>270</v>
      </c>
      <c r="J15">
        <v>131</v>
      </c>
      <c r="K15">
        <v>293</v>
      </c>
      <c r="M15">
        <v>-290</v>
      </c>
      <c r="N15">
        <v>190</v>
      </c>
      <c r="O15">
        <v>381</v>
      </c>
      <c r="Q15">
        <v>190</v>
      </c>
      <c r="R15">
        <v>568</v>
      </c>
      <c r="S15">
        <v>254</v>
      </c>
      <c r="U15">
        <v>-280</v>
      </c>
      <c r="V15">
        <v>305</v>
      </c>
      <c r="W15">
        <v>396</v>
      </c>
    </row>
    <row r="16" spans="1:23" x14ac:dyDescent="0.2">
      <c r="A16">
        <v>100</v>
      </c>
      <c r="B16">
        <v>315</v>
      </c>
      <c r="C16">
        <v>262</v>
      </c>
      <c r="E16">
        <v>-100</v>
      </c>
      <c r="F16">
        <v>267</v>
      </c>
      <c r="G16">
        <v>224</v>
      </c>
      <c r="I16">
        <v>240</v>
      </c>
      <c r="J16">
        <v>202</v>
      </c>
      <c r="K16">
        <v>284</v>
      </c>
      <c r="M16">
        <v>-260</v>
      </c>
      <c r="N16">
        <v>198</v>
      </c>
      <c r="O16">
        <v>312</v>
      </c>
      <c r="Q16">
        <v>210</v>
      </c>
      <c r="R16">
        <v>495</v>
      </c>
      <c r="S16">
        <v>265</v>
      </c>
      <c r="U16">
        <v>-260</v>
      </c>
      <c r="V16">
        <v>322</v>
      </c>
      <c r="W16">
        <v>320</v>
      </c>
    </row>
    <row r="17" spans="1:23" x14ac:dyDescent="0.2">
      <c r="A17">
        <v>200</v>
      </c>
      <c r="B17">
        <v>275</v>
      </c>
      <c r="C17">
        <v>268</v>
      </c>
      <c r="E17">
        <v>100</v>
      </c>
      <c r="F17">
        <v>284</v>
      </c>
      <c r="G17">
        <v>156</v>
      </c>
      <c r="I17">
        <v>210</v>
      </c>
      <c r="J17">
        <v>260</v>
      </c>
      <c r="K17">
        <v>277</v>
      </c>
      <c r="M17">
        <v>-230</v>
      </c>
      <c r="N17">
        <v>204</v>
      </c>
      <c r="O17">
        <v>238</v>
      </c>
      <c r="Q17">
        <v>230</v>
      </c>
      <c r="R17">
        <v>400</v>
      </c>
      <c r="S17">
        <v>270</v>
      </c>
      <c r="U17">
        <v>-240</v>
      </c>
      <c r="V17">
        <v>339</v>
      </c>
      <c r="W17">
        <v>238</v>
      </c>
    </row>
    <row r="18" spans="1:23" x14ac:dyDescent="0.2">
      <c r="A18">
        <v>300</v>
      </c>
      <c r="B18">
        <v>237</v>
      </c>
      <c r="C18">
        <v>274</v>
      </c>
      <c r="E18">
        <v>300</v>
      </c>
      <c r="F18">
        <v>301</v>
      </c>
      <c r="G18">
        <v>79</v>
      </c>
      <c r="I18">
        <v>180</v>
      </c>
      <c r="J18">
        <v>333</v>
      </c>
      <c r="K18">
        <v>269</v>
      </c>
      <c r="M18">
        <v>-200</v>
      </c>
      <c r="N18">
        <v>212</v>
      </c>
      <c r="O18">
        <v>165</v>
      </c>
      <c r="Q18">
        <v>250</v>
      </c>
      <c r="R18">
        <v>292</v>
      </c>
      <c r="S18">
        <v>279</v>
      </c>
      <c r="U18">
        <v>-220</v>
      </c>
      <c r="V18">
        <v>360</v>
      </c>
      <c r="W18">
        <v>148</v>
      </c>
    </row>
    <row r="19" spans="1:23" x14ac:dyDescent="0.2">
      <c r="A19">
        <v>400</v>
      </c>
      <c r="B19">
        <v>199</v>
      </c>
      <c r="C19">
        <v>281</v>
      </c>
      <c r="M19">
        <v>-170</v>
      </c>
      <c r="N19">
        <v>223</v>
      </c>
      <c r="O19">
        <v>91</v>
      </c>
      <c r="Q19">
        <v>270</v>
      </c>
      <c r="R19">
        <v>202</v>
      </c>
      <c r="S19">
        <v>290</v>
      </c>
      <c r="U19">
        <v>-200</v>
      </c>
      <c r="V19">
        <v>387</v>
      </c>
      <c r="W19">
        <v>62</v>
      </c>
    </row>
    <row r="20" spans="1:23" x14ac:dyDescent="0.2">
      <c r="A20">
        <v>500</v>
      </c>
      <c r="B20">
        <v>160</v>
      </c>
      <c r="C20">
        <v>288</v>
      </c>
      <c r="Q20">
        <v>290</v>
      </c>
      <c r="R20">
        <v>100</v>
      </c>
      <c r="S20">
        <v>299</v>
      </c>
    </row>
    <row r="22" spans="1:23" x14ac:dyDescent="0.2">
      <c r="I22" s="24" t="s">
        <v>10</v>
      </c>
      <c r="J22" s="24"/>
      <c r="K22" s="24"/>
      <c r="M22" s="24" t="s">
        <v>20</v>
      </c>
      <c r="N22" s="24"/>
      <c r="O22" s="24"/>
    </row>
    <row r="23" spans="1:23" x14ac:dyDescent="0.2">
      <c r="A23" s="28" t="s">
        <v>10</v>
      </c>
      <c r="B23" s="28"/>
      <c r="C23" s="28"/>
      <c r="D23" s="4"/>
      <c r="E23" s="28" t="s">
        <v>20</v>
      </c>
      <c r="F23" s="28"/>
      <c r="G23" s="28"/>
      <c r="I23" s="2" t="s">
        <v>1</v>
      </c>
      <c r="J23" s="3" t="s">
        <v>11</v>
      </c>
      <c r="K23" s="3" t="s">
        <v>12</v>
      </c>
      <c r="M23" s="2" t="s">
        <v>1</v>
      </c>
      <c r="N23" s="3" t="s">
        <v>11</v>
      </c>
      <c r="O23" s="3" t="s">
        <v>12</v>
      </c>
      <c r="Q23" s="28" t="s">
        <v>10</v>
      </c>
      <c r="R23" s="28"/>
      <c r="S23" s="28"/>
      <c r="T23" s="4"/>
      <c r="U23" s="28" t="s">
        <v>20</v>
      </c>
      <c r="V23" s="28"/>
      <c r="W23" s="28"/>
    </row>
    <row r="24" spans="1:23" x14ac:dyDescent="0.2">
      <c r="A24" s="5" t="s">
        <v>1</v>
      </c>
      <c r="B24" s="6" t="s">
        <v>11</v>
      </c>
      <c r="C24" s="6" t="s">
        <v>12</v>
      </c>
      <c r="D24" s="4"/>
      <c r="E24" s="5" t="s">
        <v>1</v>
      </c>
      <c r="F24" s="6" t="s">
        <v>11</v>
      </c>
      <c r="G24" s="6" t="s">
        <v>12</v>
      </c>
      <c r="I24">
        <v>-305</v>
      </c>
      <c r="J24">
        <v>200</v>
      </c>
      <c r="K24">
        <v>68</v>
      </c>
      <c r="M24">
        <v>0</v>
      </c>
      <c r="N24">
        <v>118</v>
      </c>
      <c r="O24">
        <v>276</v>
      </c>
      <c r="Q24" s="5" t="s">
        <v>1</v>
      </c>
      <c r="R24" s="6" t="s">
        <v>11</v>
      </c>
      <c r="S24" s="6" t="s">
        <v>12</v>
      </c>
      <c r="T24" s="4"/>
      <c r="U24" s="5" t="s">
        <v>1</v>
      </c>
      <c r="V24" s="6" t="s">
        <v>11</v>
      </c>
      <c r="W24" s="6" t="s">
        <v>12</v>
      </c>
    </row>
    <row r="25" spans="1:23" x14ac:dyDescent="0.2">
      <c r="A25">
        <v>-100</v>
      </c>
      <c r="B25">
        <v>243</v>
      </c>
      <c r="C25">
        <v>434</v>
      </c>
      <c r="E25">
        <v>-160</v>
      </c>
      <c r="F25">
        <v>401</v>
      </c>
      <c r="G25">
        <v>286</v>
      </c>
      <c r="I25">
        <v>-285</v>
      </c>
      <c r="J25">
        <v>195</v>
      </c>
      <c r="K25">
        <v>130</v>
      </c>
      <c r="M25">
        <v>-20</v>
      </c>
      <c r="N25">
        <v>174</v>
      </c>
      <c r="O25">
        <v>279</v>
      </c>
      <c r="Q25">
        <v>-270</v>
      </c>
      <c r="R25">
        <v>340</v>
      </c>
      <c r="S25">
        <v>66</v>
      </c>
      <c r="U25">
        <v>-50</v>
      </c>
      <c r="V25">
        <v>529</v>
      </c>
      <c r="W25">
        <v>304</v>
      </c>
    </row>
    <row r="26" spans="1:23" x14ac:dyDescent="0.2">
      <c r="A26">
        <v>-175</v>
      </c>
      <c r="B26">
        <v>252</v>
      </c>
      <c r="C26">
        <v>350</v>
      </c>
      <c r="E26">
        <v>-80</v>
      </c>
      <c r="F26">
        <v>320</v>
      </c>
      <c r="G26">
        <v>270</v>
      </c>
      <c r="I26">
        <v>-265</v>
      </c>
      <c r="J26">
        <v>196</v>
      </c>
      <c r="K26">
        <v>206</v>
      </c>
      <c r="M26">
        <v>-40</v>
      </c>
      <c r="N26">
        <v>234</v>
      </c>
      <c r="O26">
        <v>285</v>
      </c>
      <c r="Q26">
        <v>-265</v>
      </c>
      <c r="R26">
        <v>333</v>
      </c>
      <c r="S26">
        <v>115</v>
      </c>
      <c r="U26">
        <v>-40</v>
      </c>
      <c r="V26">
        <v>474</v>
      </c>
      <c r="W26">
        <v>296</v>
      </c>
    </row>
    <row r="27" spans="1:23" x14ac:dyDescent="0.2">
      <c r="A27">
        <v>-250</v>
      </c>
      <c r="B27">
        <v>261</v>
      </c>
      <c r="C27">
        <v>263</v>
      </c>
      <c r="E27">
        <v>0</v>
      </c>
      <c r="F27">
        <v>240</v>
      </c>
      <c r="G27">
        <v>254</v>
      </c>
      <c r="I27">
        <v>-245</v>
      </c>
      <c r="J27">
        <v>202</v>
      </c>
      <c r="K27">
        <v>289</v>
      </c>
      <c r="M27">
        <v>-60</v>
      </c>
      <c r="N27">
        <v>292</v>
      </c>
      <c r="O27">
        <v>290</v>
      </c>
      <c r="Q27">
        <v>-260</v>
      </c>
      <c r="R27">
        <v>336</v>
      </c>
      <c r="S27">
        <v>161</v>
      </c>
      <c r="U27">
        <v>-30</v>
      </c>
      <c r="V27">
        <v>384</v>
      </c>
      <c r="W27">
        <v>283</v>
      </c>
    </row>
    <row r="28" spans="1:23" x14ac:dyDescent="0.2">
      <c r="A28">
        <v>-325</v>
      </c>
      <c r="B28">
        <v>269</v>
      </c>
      <c r="C28">
        <v>176</v>
      </c>
      <c r="E28">
        <v>80</v>
      </c>
      <c r="F28">
        <v>157</v>
      </c>
      <c r="G28">
        <v>237</v>
      </c>
      <c r="I28">
        <v>-225</v>
      </c>
      <c r="J28">
        <v>196</v>
      </c>
      <c r="K28">
        <v>371</v>
      </c>
      <c r="M28">
        <v>-50</v>
      </c>
      <c r="N28">
        <v>277</v>
      </c>
      <c r="O28">
        <v>287</v>
      </c>
      <c r="Q28">
        <v>-255</v>
      </c>
      <c r="R28">
        <v>331</v>
      </c>
      <c r="S28">
        <v>210</v>
      </c>
      <c r="U28">
        <v>-20</v>
      </c>
      <c r="V28">
        <v>307</v>
      </c>
      <c r="W28">
        <v>274</v>
      </c>
    </row>
    <row r="29" spans="1:23" x14ac:dyDescent="0.2">
      <c r="A29">
        <v>-400</v>
      </c>
      <c r="B29">
        <v>278</v>
      </c>
      <c r="C29">
        <v>91</v>
      </c>
      <c r="E29">
        <v>160</v>
      </c>
      <c r="F29">
        <v>75</v>
      </c>
      <c r="G29">
        <v>221</v>
      </c>
      <c r="Q29">
        <v>-250</v>
      </c>
      <c r="R29">
        <v>330</v>
      </c>
      <c r="S29">
        <v>259</v>
      </c>
      <c r="U29">
        <v>-10</v>
      </c>
      <c r="V29">
        <v>210</v>
      </c>
      <c r="W29">
        <v>260</v>
      </c>
    </row>
    <row r="30" spans="1:23" x14ac:dyDescent="0.2">
      <c r="Q30">
        <v>-245</v>
      </c>
      <c r="R30">
        <v>325</v>
      </c>
      <c r="S30">
        <v>310</v>
      </c>
      <c r="U30">
        <v>0</v>
      </c>
      <c r="V30">
        <v>123</v>
      </c>
      <c r="W30">
        <v>252</v>
      </c>
    </row>
    <row r="31" spans="1:23" x14ac:dyDescent="0.2">
      <c r="Q31">
        <v>-240</v>
      </c>
      <c r="R31">
        <v>329</v>
      </c>
      <c r="S31">
        <v>361</v>
      </c>
    </row>
    <row r="32" spans="1:23" x14ac:dyDescent="0.2">
      <c r="Q32">
        <v>-235</v>
      </c>
      <c r="R32">
        <v>318</v>
      </c>
      <c r="S32">
        <v>414</v>
      </c>
    </row>
  </sheetData>
  <mergeCells count="21">
    <mergeCell ref="A23:C23"/>
    <mergeCell ref="E23:G23"/>
    <mergeCell ref="C1:E1"/>
    <mergeCell ref="A3:C3"/>
    <mergeCell ref="E3:G3"/>
    <mergeCell ref="A12:C12"/>
    <mergeCell ref="E12:G12"/>
    <mergeCell ref="Q23:S23"/>
    <mergeCell ref="U23:W23"/>
    <mergeCell ref="M22:O22"/>
    <mergeCell ref="S1:U1"/>
    <mergeCell ref="Q3:S3"/>
    <mergeCell ref="U3:W3"/>
    <mergeCell ref="Q13:S13"/>
    <mergeCell ref="U13:W13"/>
    <mergeCell ref="K1:M1"/>
    <mergeCell ref="I3:K3"/>
    <mergeCell ref="M3:O3"/>
    <mergeCell ref="I13:K13"/>
    <mergeCell ref="M13:O13"/>
    <mergeCell ref="I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100A plots</vt:lpstr>
      <vt:lpstr>100A calculations</vt:lpstr>
      <vt:lpstr>200A plots</vt:lpstr>
      <vt:lpstr>200A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2017-09-01T19:10:19Z</dcterms:created>
  <dcterms:modified xsi:type="dcterms:W3CDTF">2017-09-11T12:55:50Z</dcterms:modified>
</cp:coreProperties>
</file>