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560" yWindow="560" windowWidth="25040" windowHeight="15500" tabRatio="789"/>
  </bookViews>
  <sheets>
    <sheet name="master" sheetId="12" r:id="rId1"/>
    <sheet name="vaporpressure" sheetId="1" r:id="rId2"/>
    <sheet name="vapordensity" sheetId="3" r:id="rId3"/>
    <sheet name="liquiddensity" sheetId="2" r:id="rId4"/>
    <sheet name="latentheat" sheetId="5" r:id="rId5"/>
    <sheet name="surfacetension" sheetId="4" r:id="rId6"/>
    <sheet name="Rcrit" sheetId="6" r:id="rId7"/>
    <sheet name="Ecrit" sheetId="7" r:id="rId8"/>
    <sheet name="dEdx_crit" sheetId="8" r:id="rId9"/>
    <sheet name="stoppingC2F6" sheetId="9" r:id="rId10"/>
    <sheet name="kine_gamma" sheetId="10" r:id="rId11"/>
    <sheet name="kine_neut" sheetId="11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12" l="1"/>
  <c r="M4" i="12"/>
  <c r="E3" i="6"/>
  <c r="F3" i="6"/>
  <c r="G3" i="6"/>
  <c r="C3" i="6"/>
  <c r="D31" i="6"/>
  <c r="D31" i="7"/>
  <c r="E31" i="7"/>
  <c r="F31" i="7"/>
  <c r="E3" i="7"/>
  <c r="F3" i="7"/>
  <c r="G3" i="7"/>
  <c r="C3" i="7"/>
  <c r="G31" i="7"/>
  <c r="I31" i="7"/>
  <c r="E31" i="6"/>
  <c r="B7" i="8"/>
  <c r="I31" i="8"/>
  <c r="J31" i="8"/>
  <c r="K31" i="8"/>
  <c r="D32" i="6"/>
  <c r="D32" i="7"/>
  <c r="E32" i="7"/>
  <c r="F32" i="7"/>
  <c r="G32" i="7"/>
  <c r="I32" i="7"/>
  <c r="E32" i="6"/>
  <c r="I32" i="8"/>
  <c r="J32" i="8"/>
  <c r="K32" i="8"/>
  <c r="B11" i="12"/>
  <c r="B6" i="8"/>
  <c r="E31" i="8"/>
  <c r="F31" i="8"/>
  <c r="G31" i="8"/>
  <c r="E32" i="8"/>
  <c r="F32" i="8"/>
  <c r="G32" i="8"/>
  <c r="B10" i="12"/>
  <c r="J31" i="7"/>
  <c r="J32" i="7"/>
  <c r="B9" i="12"/>
  <c r="G2" i="12"/>
  <c r="H2" i="12"/>
  <c r="B1" i="1"/>
  <c r="B2" i="1"/>
  <c r="H36" i="1"/>
  <c r="I36" i="1"/>
  <c r="J36" i="1"/>
  <c r="H23" i="1"/>
  <c r="I23" i="1"/>
  <c r="J23" i="1"/>
  <c r="H29" i="1"/>
  <c r="I29" i="1"/>
  <c r="J29" i="1"/>
  <c r="H32" i="1"/>
  <c r="I32" i="1"/>
  <c r="J32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30" i="1"/>
  <c r="I30" i="1"/>
  <c r="J30" i="1"/>
  <c r="H31" i="1"/>
  <c r="I31" i="1"/>
  <c r="J31" i="1"/>
  <c r="H33" i="1"/>
  <c r="I33" i="1"/>
  <c r="J33" i="1"/>
  <c r="H34" i="1"/>
  <c r="I34" i="1"/>
  <c r="J34" i="1"/>
  <c r="H35" i="1"/>
  <c r="I35" i="1"/>
  <c r="J35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J2" i="1"/>
  <c r="K2" i="1"/>
  <c r="K40" i="1"/>
  <c r="F40" i="4"/>
  <c r="G40" i="4"/>
  <c r="D40" i="6"/>
  <c r="H40" i="5"/>
  <c r="D40" i="7"/>
  <c r="E40" i="7"/>
  <c r="F41" i="4"/>
  <c r="G41" i="4"/>
  <c r="I40" i="4"/>
  <c r="F40" i="7"/>
  <c r="G40" i="7"/>
  <c r="I40" i="7"/>
  <c r="J40" i="7"/>
  <c r="K41" i="1"/>
  <c r="D41" i="6"/>
  <c r="H41" i="5"/>
  <c r="D41" i="7"/>
  <c r="E41" i="7"/>
  <c r="F42" i="4"/>
  <c r="G42" i="4"/>
  <c r="I41" i="4"/>
  <c r="F41" i="7"/>
  <c r="G41" i="7"/>
  <c r="I41" i="7"/>
  <c r="J41" i="7"/>
  <c r="K43" i="1"/>
  <c r="F43" i="4"/>
  <c r="G43" i="4"/>
  <c r="D43" i="6"/>
  <c r="H43" i="5"/>
  <c r="D43" i="7"/>
  <c r="E43" i="7"/>
  <c r="F44" i="4"/>
  <c r="G44" i="4"/>
  <c r="I43" i="4"/>
  <c r="F43" i="7"/>
  <c r="G43" i="7"/>
  <c r="I43" i="7"/>
  <c r="J43" i="7"/>
  <c r="K45" i="1"/>
  <c r="F45" i="4"/>
  <c r="G45" i="4"/>
  <c r="D45" i="6"/>
  <c r="H45" i="5"/>
  <c r="D45" i="7"/>
  <c r="E45" i="7"/>
  <c r="F46" i="4"/>
  <c r="G46" i="4"/>
  <c r="I45" i="4"/>
  <c r="F45" i="7"/>
  <c r="G45" i="7"/>
  <c r="I45" i="7"/>
  <c r="J45" i="7"/>
  <c r="K44" i="1"/>
  <c r="D44" i="6"/>
  <c r="H44" i="5"/>
  <c r="D44" i="7"/>
  <c r="E44" i="7"/>
  <c r="I44" i="4"/>
  <c r="F44" i="7"/>
  <c r="G44" i="7"/>
  <c r="I44" i="7"/>
  <c r="J44" i="7"/>
  <c r="K46" i="1"/>
  <c r="D46" i="6"/>
  <c r="H46" i="5"/>
  <c r="D46" i="7"/>
  <c r="E46" i="7"/>
  <c r="F47" i="4"/>
  <c r="G47" i="4"/>
  <c r="I46" i="4"/>
  <c r="F46" i="7"/>
  <c r="G46" i="7"/>
  <c r="I46" i="7"/>
  <c r="J46" i="7"/>
  <c r="K50" i="1"/>
  <c r="F50" i="4"/>
  <c r="G50" i="4"/>
  <c r="D50" i="6"/>
  <c r="H50" i="5"/>
  <c r="D50" i="7"/>
  <c r="E50" i="7"/>
  <c r="F51" i="4"/>
  <c r="G51" i="4"/>
  <c r="I50" i="4"/>
  <c r="F50" i="7"/>
  <c r="G50" i="7"/>
  <c r="I50" i="7"/>
  <c r="J50" i="7"/>
  <c r="K42" i="1"/>
  <c r="D42" i="6"/>
  <c r="H42" i="5"/>
  <c r="D42" i="7"/>
  <c r="E42" i="7"/>
  <c r="I42" i="4"/>
  <c r="F42" i="7"/>
  <c r="G42" i="7"/>
  <c r="I42" i="7"/>
  <c r="J42" i="7"/>
  <c r="K15" i="1"/>
  <c r="F15" i="4"/>
  <c r="G15" i="4"/>
  <c r="D15" i="6"/>
  <c r="H15" i="5"/>
  <c r="D15" i="7"/>
  <c r="E15" i="7"/>
  <c r="F16" i="4"/>
  <c r="G16" i="4"/>
  <c r="I15" i="4"/>
  <c r="F15" i="7"/>
  <c r="G15" i="7"/>
  <c r="I15" i="7"/>
  <c r="J15" i="7"/>
  <c r="K21" i="1"/>
  <c r="F21" i="4"/>
  <c r="G21" i="4"/>
  <c r="D21" i="6"/>
  <c r="H21" i="5"/>
  <c r="D21" i="7"/>
  <c r="E21" i="7"/>
  <c r="F22" i="4"/>
  <c r="G22" i="4"/>
  <c r="I21" i="4"/>
  <c r="F21" i="7"/>
  <c r="G21" i="7"/>
  <c r="I21" i="7"/>
  <c r="J21" i="7"/>
  <c r="D20" i="6"/>
  <c r="F20" i="7"/>
  <c r="D20" i="7"/>
  <c r="E20" i="7"/>
  <c r="G20" i="7"/>
  <c r="I20" i="7"/>
  <c r="J20" i="7"/>
  <c r="H8" i="10"/>
  <c r="J8" i="10"/>
  <c r="H9" i="10"/>
  <c r="J9" i="10"/>
  <c r="H10" i="10"/>
  <c r="J10" i="10"/>
  <c r="H11" i="10"/>
  <c r="J11" i="10"/>
  <c r="H12" i="10"/>
  <c r="J12" i="10"/>
  <c r="H13" i="10"/>
  <c r="J13" i="10"/>
  <c r="H14" i="10"/>
  <c r="J14" i="10"/>
  <c r="H15" i="10"/>
  <c r="J15" i="10"/>
  <c r="H16" i="10"/>
  <c r="J16" i="10"/>
  <c r="H17" i="10"/>
  <c r="J17" i="10"/>
  <c r="H18" i="10"/>
  <c r="J18" i="10"/>
  <c r="H19" i="10"/>
  <c r="J19" i="10"/>
  <c r="H20" i="10"/>
  <c r="J20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H27" i="10"/>
  <c r="J27" i="10"/>
  <c r="H28" i="10"/>
  <c r="J28" i="10"/>
  <c r="H29" i="10"/>
  <c r="J29" i="10"/>
  <c r="H30" i="10"/>
  <c r="J30" i="10"/>
  <c r="H31" i="10"/>
  <c r="J31" i="10"/>
  <c r="H32" i="10"/>
  <c r="J32" i="10"/>
  <c r="H33" i="10"/>
  <c r="J33" i="10"/>
  <c r="H34" i="10"/>
  <c r="J34" i="10"/>
  <c r="H35" i="10"/>
  <c r="J35" i="10"/>
  <c r="H36" i="10"/>
  <c r="J36" i="10"/>
  <c r="H37" i="10"/>
  <c r="J37" i="10"/>
  <c r="H38" i="10"/>
  <c r="J38" i="10"/>
  <c r="H39" i="10"/>
  <c r="J39" i="10"/>
  <c r="H40" i="10"/>
  <c r="J40" i="10"/>
  <c r="H7" i="10"/>
  <c r="J7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G4" i="12"/>
  <c r="H4" i="12"/>
  <c r="D46" i="1"/>
  <c r="K51" i="1"/>
  <c r="D51" i="6"/>
  <c r="H51" i="5"/>
  <c r="D51" i="7"/>
  <c r="E51" i="7"/>
  <c r="F52" i="4"/>
  <c r="G52" i="4"/>
  <c r="I51" i="4"/>
  <c r="F51" i="7"/>
  <c r="G51" i="7"/>
  <c r="I51" i="7"/>
  <c r="J51" i="7"/>
  <c r="B51" i="12"/>
  <c r="B50" i="12"/>
  <c r="E46" i="6"/>
  <c r="I46" i="8"/>
  <c r="J46" i="8"/>
  <c r="K46" i="8"/>
  <c r="E41" i="6"/>
  <c r="I41" i="8"/>
  <c r="J41" i="8"/>
  <c r="K41" i="8"/>
  <c r="E51" i="6"/>
  <c r="I51" i="8"/>
  <c r="J51" i="8"/>
  <c r="K51" i="8"/>
  <c r="E42" i="6"/>
  <c r="I42" i="8"/>
  <c r="J42" i="8"/>
  <c r="K42" i="8"/>
  <c r="E40" i="6"/>
  <c r="I40" i="8"/>
  <c r="J40" i="8"/>
  <c r="K40" i="8"/>
  <c r="E43" i="6"/>
  <c r="I43" i="8"/>
  <c r="J43" i="8"/>
  <c r="K43" i="8"/>
  <c r="E45" i="6"/>
  <c r="I45" i="8"/>
  <c r="J45" i="8"/>
  <c r="K45" i="8"/>
  <c r="E44" i="6"/>
  <c r="I44" i="8"/>
  <c r="J44" i="8"/>
  <c r="K44" i="8"/>
  <c r="E50" i="6"/>
  <c r="I50" i="8"/>
  <c r="J50" i="8"/>
  <c r="K50" i="8"/>
  <c r="E15" i="6"/>
  <c r="I15" i="8"/>
  <c r="J15" i="8"/>
  <c r="K15" i="8"/>
  <c r="E21" i="6"/>
  <c r="I21" i="8"/>
  <c r="J21" i="8"/>
  <c r="K21" i="8"/>
  <c r="E20" i="6"/>
  <c r="I20" i="8"/>
  <c r="J20" i="8"/>
  <c r="K20" i="8"/>
  <c r="C47" i="12"/>
  <c r="E46" i="8"/>
  <c r="F46" i="8"/>
  <c r="G46" i="8"/>
  <c r="E41" i="8"/>
  <c r="F41" i="8"/>
  <c r="G41" i="8"/>
  <c r="E51" i="8"/>
  <c r="F51" i="8"/>
  <c r="G51" i="8"/>
  <c r="E42" i="8"/>
  <c r="F42" i="8"/>
  <c r="G42" i="8"/>
  <c r="E40" i="8"/>
  <c r="F40" i="8"/>
  <c r="G40" i="8"/>
  <c r="E43" i="8"/>
  <c r="F43" i="8"/>
  <c r="G43" i="8"/>
  <c r="E45" i="8"/>
  <c r="F45" i="8"/>
  <c r="G45" i="8"/>
  <c r="E44" i="8"/>
  <c r="F44" i="8"/>
  <c r="G44" i="8"/>
  <c r="E50" i="8"/>
  <c r="F50" i="8"/>
  <c r="G50" i="8"/>
  <c r="E15" i="8"/>
  <c r="F15" i="8"/>
  <c r="G15" i="8"/>
  <c r="E21" i="8"/>
  <c r="F21" i="8"/>
  <c r="G21" i="8"/>
  <c r="E20" i="8"/>
  <c r="F20" i="8"/>
  <c r="G20" i="8"/>
  <c r="C43" i="12"/>
  <c r="C46" i="12"/>
  <c r="C42" i="12"/>
  <c r="D41" i="1"/>
  <c r="F3" i="8"/>
  <c r="L2" i="12"/>
  <c r="M2" i="12"/>
  <c r="K1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F40" i="10"/>
  <c r="E40" i="10"/>
  <c r="C40" i="10"/>
  <c r="B40" i="10"/>
  <c r="F39" i="10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E27" i="10"/>
  <c r="C27" i="10"/>
  <c r="B27" i="10"/>
  <c r="F26" i="10"/>
  <c r="E26" i="10"/>
  <c r="C26" i="10"/>
  <c r="B26" i="10"/>
  <c r="F25" i="10"/>
  <c r="E25" i="10"/>
  <c r="C25" i="10"/>
  <c r="B25" i="10"/>
  <c r="F24" i="10"/>
  <c r="E24" i="10"/>
  <c r="C24" i="10"/>
  <c r="B24" i="10"/>
  <c r="F23" i="10"/>
  <c r="E23" i="10"/>
  <c r="C23" i="10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C19" i="10"/>
  <c r="B19" i="10"/>
  <c r="F18" i="10"/>
  <c r="E18" i="10"/>
  <c r="C18" i="10"/>
  <c r="B18" i="10"/>
  <c r="F17" i="10"/>
  <c r="E17" i="10"/>
  <c r="C17" i="10"/>
  <c r="B17" i="10"/>
  <c r="F16" i="10"/>
  <c r="E16" i="10"/>
  <c r="C16" i="10"/>
  <c r="B16" i="10"/>
  <c r="F15" i="10"/>
  <c r="E15" i="10"/>
  <c r="C15" i="10"/>
  <c r="B15" i="10"/>
  <c r="F14" i="10"/>
  <c r="E14" i="10"/>
  <c r="C14" i="10"/>
  <c r="B14" i="10"/>
  <c r="F13" i="10"/>
  <c r="E13" i="10"/>
  <c r="C13" i="10"/>
  <c r="B13" i="10"/>
  <c r="F12" i="10"/>
  <c r="E12" i="10"/>
  <c r="C12" i="10"/>
  <c r="B12" i="10"/>
  <c r="F11" i="10"/>
  <c r="E11" i="10"/>
  <c r="C11" i="10"/>
  <c r="B11" i="10"/>
  <c r="F10" i="10"/>
  <c r="E10" i="10"/>
  <c r="C10" i="10"/>
  <c r="B10" i="10"/>
  <c r="F9" i="10"/>
  <c r="E9" i="10"/>
  <c r="C9" i="10"/>
  <c r="B9" i="10"/>
  <c r="F8" i="10"/>
  <c r="E8" i="10"/>
  <c r="C8" i="10"/>
  <c r="B8" i="10"/>
  <c r="F7" i="10"/>
  <c r="E7" i="10"/>
  <c r="C7" i="10"/>
  <c r="B7" i="10"/>
  <c r="D12" i="1"/>
  <c r="K12" i="1"/>
  <c r="F12" i="4"/>
  <c r="G12" i="4"/>
  <c r="D12" i="6"/>
  <c r="E12" i="8"/>
  <c r="G12" i="7"/>
  <c r="H12" i="5"/>
  <c r="D12" i="7"/>
  <c r="E12" i="7"/>
  <c r="F13" i="4"/>
  <c r="G13" i="4"/>
  <c r="I12" i="4"/>
  <c r="F12" i="7"/>
  <c r="I12" i="7"/>
  <c r="F12" i="8"/>
  <c r="G12" i="8"/>
  <c r="D13" i="1"/>
  <c r="K13" i="1"/>
  <c r="D13" i="6"/>
  <c r="E13" i="8"/>
  <c r="G13" i="7"/>
  <c r="H13" i="5"/>
  <c r="D13" i="7"/>
  <c r="E13" i="7"/>
  <c r="F14" i="4"/>
  <c r="G14" i="4"/>
  <c r="I13" i="4"/>
  <c r="F13" i="7"/>
  <c r="I13" i="7"/>
  <c r="F13" i="8"/>
  <c r="G13" i="8"/>
  <c r="D14" i="1"/>
  <c r="K14" i="1"/>
  <c r="D14" i="6"/>
  <c r="E14" i="8"/>
  <c r="G14" i="7"/>
  <c r="H14" i="5"/>
  <c r="D14" i="7"/>
  <c r="E14" i="7"/>
  <c r="I14" i="4"/>
  <c r="F14" i="7"/>
  <c r="I14" i="7"/>
  <c r="F14" i="8"/>
  <c r="G14" i="8"/>
  <c r="D15" i="1"/>
  <c r="D16" i="1"/>
  <c r="K16" i="1"/>
  <c r="D16" i="6"/>
  <c r="E16" i="8"/>
  <c r="G16" i="7"/>
  <c r="H16" i="5"/>
  <c r="D16" i="7"/>
  <c r="E16" i="7"/>
  <c r="F17" i="4"/>
  <c r="G17" i="4"/>
  <c r="I16" i="4"/>
  <c r="F16" i="7"/>
  <c r="I16" i="7"/>
  <c r="F16" i="8"/>
  <c r="G16" i="8"/>
  <c r="D17" i="1"/>
  <c r="K17" i="1"/>
  <c r="D17" i="6"/>
  <c r="E17" i="8"/>
  <c r="G17" i="7"/>
  <c r="H17" i="5"/>
  <c r="D17" i="7"/>
  <c r="E17" i="7"/>
  <c r="F18" i="4"/>
  <c r="G18" i="4"/>
  <c r="I17" i="4"/>
  <c r="F17" i="7"/>
  <c r="I17" i="7"/>
  <c r="F17" i="8"/>
  <c r="G17" i="8"/>
  <c r="D18" i="1"/>
  <c r="K18" i="1"/>
  <c r="D18" i="6"/>
  <c r="E18" i="8"/>
  <c r="G18" i="7"/>
  <c r="H18" i="5"/>
  <c r="D18" i="7"/>
  <c r="E18" i="7"/>
  <c r="F19" i="4"/>
  <c r="G19" i="4"/>
  <c r="I18" i="4"/>
  <c r="F18" i="7"/>
  <c r="I18" i="7"/>
  <c r="F18" i="8"/>
  <c r="G18" i="8"/>
  <c r="D19" i="1"/>
  <c r="K19" i="1"/>
  <c r="D19" i="6"/>
  <c r="E19" i="8"/>
  <c r="G19" i="7"/>
  <c r="H19" i="5"/>
  <c r="D19" i="7"/>
  <c r="E19" i="7"/>
  <c r="F20" i="4"/>
  <c r="G20" i="4"/>
  <c r="I19" i="4"/>
  <c r="F19" i="7"/>
  <c r="I19" i="7"/>
  <c r="F19" i="8"/>
  <c r="G19" i="8"/>
  <c r="D20" i="1"/>
  <c r="K20" i="1"/>
  <c r="H20" i="5"/>
  <c r="I20" i="4"/>
  <c r="D21" i="1"/>
  <c r="D22" i="1"/>
  <c r="K22" i="1"/>
  <c r="D22" i="6"/>
  <c r="E22" i="8"/>
  <c r="G22" i="7"/>
  <c r="H22" i="5"/>
  <c r="D22" i="7"/>
  <c r="E22" i="7"/>
  <c r="F23" i="4"/>
  <c r="G23" i="4"/>
  <c r="I22" i="4"/>
  <c r="F22" i="7"/>
  <c r="I22" i="7"/>
  <c r="F22" i="8"/>
  <c r="G22" i="8"/>
  <c r="D23" i="1"/>
  <c r="K23" i="1"/>
  <c r="D23" i="6"/>
  <c r="E23" i="8"/>
  <c r="G23" i="7"/>
  <c r="H23" i="5"/>
  <c r="D23" i="7"/>
  <c r="E23" i="7"/>
  <c r="F24" i="4"/>
  <c r="G24" i="4"/>
  <c r="I23" i="4"/>
  <c r="F23" i="7"/>
  <c r="I23" i="7"/>
  <c r="F23" i="8"/>
  <c r="G23" i="8"/>
  <c r="D24" i="1"/>
  <c r="K24" i="1"/>
  <c r="D24" i="6"/>
  <c r="E24" i="8"/>
  <c r="G24" i="7"/>
  <c r="H24" i="5"/>
  <c r="D24" i="7"/>
  <c r="E24" i="7"/>
  <c r="F25" i="4"/>
  <c r="G25" i="4"/>
  <c r="I24" i="4"/>
  <c r="F24" i="7"/>
  <c r="I24" i="7"/>
  <c r="F24" i="8"/>
  <c r="G24" i="8"/>
  <c r="D25" i="1"/>
  <c r="K25" i="1"/>
  <c r="D25" i="6"/>
  <c r="E25" i="8"/>
  <c r="G25" i="7"/>
  <c r="H25" i="5"/>
  <c r="D25" i="7"/>
  <c r="E25" i="7"/>
  <c r="F26" i="4"/>
  <c r="G26" i="4"/>
  <c r="I25" i="4"/>
  <c r="F25" i="7"/>
  <c r="I25" i="7"/>
  <c r="F25" i="8"/>
  <c r="G25" i="8"/>
  <c r="D26" i="1"/>
  <c r="K26" i="1"/>
  <c r="D26" i="6"/>
  <c r="E26" i="8"/>
  <c r="G26" i="7"/>
  <c r="H26" i="5"/>
  <c r="D26" i="7"/>
  <c r="E26" i="7"/>
  <c r="F27" i="4"/>
  <c r="G27" i="4"/>
  <c r="I26" i="4"/>
  <c r="F26" i="7"/>
  <c r="I26" i="7"/>
  <c r="F26" i="8"/>
  <c r="G26" i="8"/>
  <c r="D27" i="1"/>
  <c r="K27" i="1"/>
  <c r="D27" i="6"/>
  <c r="E27" i="8"/>
  <c r="G27" i="7"/>
  <c r="H27" i="5"/>
  <c r="D27" i="7"/>
  <c r="E27" i="7"/>
  <c r="F28" i="4"/>
  <c r="G28" i="4"/>
  <c r="I27" i="4"/>
  <c r="F27" i="7"/>
  <c r="I27" i="7"/>
  <c r="F27" i="8"/>
  <c r="G27" i="8"/>
  <c r="D28" i="1"/>
  <c r="K28" i="1"/>
  <c r="D28" i="6"/>
  <c r="E28" i="8"/>
  <c r="G28" i="7"/>
  <c r="H28" i="5"/>
  <c r="D28" i="7"/>
  <c r="E28" i="7"/>
  <c r="F29" i="4"/>
  <c r="G29" i="4"/>
  <c r="I28" i="4"/>
  <c r="F28" i="7"/>
  <c r="I28" i="7"/>
  <c r="F28" i="8"/>
  <c r="G28" i="8"/>
  <c r="D29" i="1"/>
  <c r="K29" i="1"/>
  <c r="D29" i="6"/>
  <c r="E29" i="8"/>
  <c r="G29" i="7"/>
  <c r="H29" i="5"/>
  <c r="D29" i="7"/>
  <c r="E29" i="7"/>
  <c r="F30" i="4"/>
  <c r="G30" i="4"/>
  <c r="I29" i="4"/>
  <c r="F29" i="7"/>
  <c r="I29" i="7"/>
  <c r="F29" i="8"/>
  <c r="G29" i="8"/>
  <c r="D30" i="1"/>
  <c r="K30" i="1"/>
  <c r="D30" i="6"/>
  <c r="E30" i="8"/>
  <c r="G30" i="7"/>
  <c r="H30" i="5"/>
  <c r="D30" i="7"/>
  <c r="E30" i="7"/>
  <c r="F31" i="4"/>
  <c r="G31" i="4"/>
  <c r="I30" i="4"/>
  <c r="F30" i="7"/>
  <c r="I30" i="7"/>
  <c r="F30" i="8"/>
  <c r="G30" i="8"/>
  <c r="D31" i="1"/>
  <c r="K31" i="1"/>
  <c r="H31" i="5"/>
  <c r="F32" i="4"/>
  <c r="G32" i="4"/>
  <c r="I31" i="4"/>
  <c r="D32" i="1"/>
  <c r="K32" i="1"/>
  <c r="H32" i="5"/>
  <c r="F33" i="4"/>
  <c r="G33" i="4"/>
  <c r="I32" i="4"/>
  <c r="D33" i="1"/>
  <c r="K33" i="1"/>
  <c r="D33" i="6"/>
  <c r="E33" i="8"/>
  <c r="G33" i="7"/>
  <c r="H33" i="5"/>
  <c r="D33" i="7"/>
  <c r="E33" i="7"/>
  <c r="F34" i="4"/>
  <c r="G34" i="4"/>
  <c r="I33" i="4"/>
  <c r="F33" i="7"/>
  <c r="I33" i="7"/>
  <c r="F33" i="8"/>
  <c r="G33" i="8"/>
  <c r="D34" i="1"/>
  <c r="K34" i="1"/>
  <c r="D34" i="6"/>
  <c r="E34" i="8"/>
  <c r="G34" i="7"/>
  <c r="H34" i="5"/>
  <c r="D34" i="7"/>
  <c r="E34" i="7"/>
  <c r="F35" i="4"/>
  <c r="G35" i="4"/>
  <c r="I34" i="4"/>
  <c r="F34" i="7"/>
  <c r="I34" i="7"/>
  <c r="F34" i="8"/>
  <c r="G34" i="8"/>
  <c r="D35" i="1"/>
  <c r="K35" i="1"/>
  <c r="D35" i="6"/>
  <c r="E35" i="8"/>
  <c r="G35" i="7"/>
  <c r="H35" i="5"/>
  <c r="D35" i="7"/>
  <c r="E35" i="7"/>
  <c r="F36" i="4"/>
  <c r="G36" i="4"/>
  <c r="I35" i="4"/>
  <c r="F35" i="7"/>
  <c r="I35" i="7"/>
  <c r="F35" i="8"/>
  <c r="G35" i="8"/>
  <c r="D36" i="1"/>
  <c r="K36" i="1"/>
  <c r="D36" i="6"/>
  <c r="E36" i="8"/>
  <c r="G36" i="7"/>
  <c r="H36" i="5"/>
  <c r="D36" i="7"/>
  <c r="E36" i="7"/>
  <c r="F37" i="4"/>
  <c r="G37" i="4"/>
  <c r="I36" i="4"/>
  <c r="F36" i="7"/>
  <c r="I36" i="7"/>
  <c r="F36" i="8"/>
  <c r="G36" i="8"/>
  <c r="D37" i="1"/>
  <c r="K37" i="1"/>
  <c r="D37" i="6"/>
  <c r="E37" i="8"/>
  <c r="G37" i="7"/>
  <c r="H37" i="5"/>
  <c r="D37" i="7"/>
  <c r="E37" i="7"/>
  <c r="F38" i="4"/>
  <c r="G38" i="4"/>
  <c r="I37" i="4"/>
  <c r="F37" i="7"/>
  <c r="I37" i="7"/>
  <c r="F37" i="8"/>
  <c r="G37" i="8"/>
  <c r="D38" i="1"/>
  <c r="K38" i="1"/>
  <c r="D38" i="6"/>
  <c r="E38" i="8"/>
  <c r="G38" i="7"/>
  <c r="H38" i="5"/>
  <c r="D38" i="7"/>
  <c r="E38" i="7"/>
  <c r="F39" i="4"/>
  <c r="G39" i="4"/>
  <c r="I38" i="4"/>
  <c r="F38" i="7"/>
  <c r="I38" i="7"/>
  <c r="F38" i="8"/>
  <c r="G38" i="8"/>
  <c r="D39" i="1"/>
  <c r="K39" i="1"/>
  <c r="D39" i="6"/>
  <c r="E39" i="8"/>
  <c r="G39" i="7"/>
  <c r="H39" i="5"/>
  <c r="D39" i="7"/>
  <c r="E39" i="7"/>
  <c r="I39" i="4"/>
  <c r="F39" i="7"/>
  <c r="I39" i="7"/>
  <c r="F39" i="8"/>
  <c r="G39" i="8"/>
  <c r="D40" i="1"/>
  <c r="D42" i="1"/>
  <c r="D43" i="1"/>
  <c r="D44" i="1"/>
  <c r="D45" i="1"/>
  <c r="D47" i="1"/>
  <c r="K47" i="1"/>
  <c r="D47" i="6"/>
  <c r="E47" i="8"/>
  <c r="G47" i="7"/>
  <c r="H47" i="5"/>
  <c r="D47" i="7"/>
  <c r="E47" i="7"/>
  <c r="F48" i="4"/>
  <c r="G48" i="4"/>
  <c r="I47" i="4"/>
  <c r="F47" i="7"/>
  <c r="I47" i="7"/>
  <c r="F47" i="8"/>
  <c r="G47" i="8"/>
  <c r="D48" i="1"/>
  <c r="K48" i="1"/>
  <c r="D48" i="6"/>
  <c r="E48" i="8"/>
  <c r="G48" i="7"/>
  <c r="H48" i="5"/>
  <c r="D48" i="7"/>
  <c r="E48" i="7"/>
  <c r="F49" i="4"/>
  <c r="G49" i="4"/>
  <c r="I48" i="4"/>
  <c r="F48" i="7"/>
  <c r="I48" i="7"/>
  <c r="F48" i="8"/>
  <c r="G48" i="8"/>
  <c r="D49" i="1"/>
  <c r="K49" i="1"/>
  <c r="D49" i="6"/>
  <c r="E49" i="8"/>
  <c r="G49" i="7"/>
  <c r="H49" i="5"/>
  <c r="D49" i="7"/>
  <c r="E49" i="7"/>
  <c r="I49" i="4"/>
  <c r="F49" i="7"/>
  <c r="I49" i="7"/>
  <c r="F49" i="8"/>
  <c r="G49" i="8"/>
  <c r="D50" i="1"/>
  <c r="D51" i="1"/>
  <c r="D52" i="1"/>
  <c r="K52" i="1"/>
  <c r="D52" i="6"/>
  <c r="E52" i="8"/>
  <c r="G52" i="7"/>
  <c r="H52" i="5"/>
  <c r="D52" i="7"/>
  <c r="E52" i="7"/>
  <c r="F53" i="4"/>
  <c r="G53" i="4"/>
  <c r="I52" i="4"/>
  <c r="F52" i="7"/>
  <c r="I52" i="7"/>
  <c r="F52" i="8"/>
  <c r="G52" i="8"/>
  <c r="D53" i="1"/>
  <c r="K53" i="1"/>
  <c r="D53" i="6"/>
  <c r="E53" i="8"/>
  <c r="G53" i="7"/>
  <c r="H53" i="5"/>
  <c r="D53" i="7"/>
  <c r="E53" i="7"/>
  <c r="F54" i="4"/>
  <c r="G54" i="4"/>
  <c r="I53" i="4"/>
  <c r="F53" i="7"/>
  <c r="I53" i="7"/>
  <c r="F53" i="8"/>
  <c r="G53" i="8"/>
  <c r="D54" i="1"/>
  <c r="K54" i="1"/>
  <c r="D54" i="6"/>
  <c r="E54" i="8"/>
  <c r="G54" i="7"/>
  <c r="H54" i="5"/>
  <c r="D54" i="7"/>
  <c r="E54" i="7"/>
  <c r="F55" i="4"/>
  <c r="G55" i="4"/>
  <c r="I54" i="4"/>
  <c r="F54" i="7"/>
  <c r="I54" i="7"/>
  <c r="F54" i="8"/>
  <c r="G54" i="8"/>
  <c r="D55" i="1"/>
  <c r="K55" i="1"/>
  <c r="D55" i="6"/>
  <c r="E55" i="8"/>
  <c r="G55" i="7"/>
  <c r="H55" i="5"/>
  <c r="D55" i="7"/>
  <c r="E55" i="7"/>
  <c r="F56" i="4"/>
  <c r="G56" i="4"/>
  <c r="I55" i="4"/>
  <c r="F55" i="7"/>
  <c r="I55" i="7"/>
  <c r="F55" i="8"/>
  <c r="G55" i="8"/>
  <c r="D56" i="1"/>
  <c r="K56" i="1"/>
  <c r="D56" i="6"/>
  <c r="E56" i="8"/>
  <c r="G56" i="7"/>
  <c r="H56" i="5"/>
  <c r="D56" i="7"/>
  <c r="E56" i="7"/>
  <c r="F57" i="4"/>
  <c r="G57" i="4"/>
  <c r="I56" i="4"/>
  <c r="F56" i="7"/>
  <c r="I56" i="7"/>
  <c r="F56" i="8"/>
  <c r="G56" i="8"/>
  <c r="D57" i="1"/>
  <c r="K57" i="1"/>
  <c r="D57" i="6"/>
  <c r="E57" i="8"/>
  <c r="G57" i="7"/>
  <c r="H57" i="5"/>
  <c r="D57" i="7"/>
  <c r="E57" i="7"/>
  <c r="F58" i="4"/>
  <c r="G58" i="4"/>
  <c r="I57" i="4"/>
  <c r="F57" i="7"/>
  <c r="I57" i="7"/>
  <c r="F57" i="8"/>
  <c r="G57" i="8"/>
  <c r="D58" i="1"/>
  <c r="K58" i="1"/>
  <c r="D58" i="6"/>
  <c r="E58" i="8"/>
  <c r="G58" i="7"/>
  <c r="H58" i="5"/>
  <c r="D58" i="7"/>
  <c r="E58" i="7"/>
  <c r="F59" i="4"/>
  <c r="G59" i="4"/>
  <c r="I58" i="4"/>
  <c r="F58" i="7"/>
  <c r="I58" i="7"/>
  <c r="F58" i="8"/>
  <c r="G58" i="8"/>
  <c r="D59" i="1"/>
  <c r="K59" i="1"/>
  <c r="D59" i="6"/>
  <c r="E59" i="8"/>
  <c r="G59" i="7"/>
  <c r="H59" i="5"/>
  <c r="D59" i="7"/>
  <c r="E59" i="7"/>
  <c r="F60" i="4"/>
  <c r="G60" i="4"/>
  <c r="I59" i="4"/>
  <c r="F59" i="7"/>
  <c r="I59" i="7"/>
  <c r="F59" i="8"/>
  <c r="G59" i="8"/>
  <c r="D60" i="1"/>
  <c r="K60" i="1"/>
  <c r="D60" i="6"/>
  <c r="E60" i="8"/>
  <c r="G60" i="7"/>
  <c r="H60" i="5"/>
  <c r="D60" i="7"/>
  <c r="E60" i="7"/>
  <c r="F61" i="4"/>
  <c r="G61" i="4"/>
  <c r="I60" i="4"/>
  <c r="F60" i="7"/>
  <c r="I60" i="7"/>
  <c r="F60" i="8"/>
  <c r="G60" i="8"/>
  <c r="D61" i="1"/>
  <c r="K61" i="1"/>
  <c r="D61" i="6"/>
  <c r="E61" i="8"/>
  <c r="G61" i="7"/>
  <c r="H61" i="5"/>
  <c r="D61" i="7"/>
  <c r="E61" i="7"/>
  <c r="I61" i="4"/>
  <c r="F61" i="7"/>
  <c r="I61" i="7"/>
  <c r="F61" i="8"/>
  <c r="G61" i="8"/>
  <c r="E12" i="6"/>
  <c r="I12" i="8"/>
  <c r="J12" i="8"/>
  <c r="K12" i="8"/>
  <c r="E13" i="6"/>
  <c r="I13" i="8"/>
  <c r="J13" i="8"/>
  <c r="K13" i="8"/>
  <c r="E14" i="6"/>
  <c r="I14" i="8"/>
  <c r="J14" i="8"/>
  <c r="K14" i="8"/>
  <c r="E16" i="6"/>
  <c r="I16" i="8"/>
  <c r="J16" i="8"/>
  <c r="K16" i="8"/>
  <c r="E17" i="6"/>
  <c r="I17" i="8"/>
  <c r="J17" i="8"/>
  <c r="K17" i="8"/>
  <c r="E18" i="6"/>
  <c r="I18" i="8"/>
  <c r="J18" i="8"/>
  <c r="K18" i="8"/>
  <c r="E19" i="6"/>
  <c r="I19" i="8"/>
  <c r="J19" i="8"/>
  <c r="K19" i="8"/>
  <c r="E22" i="6"/>
  <c r="I22" i="8"/>
  <c r="J22" i="8"/>
  <c r="K22" i="8"/>
  <c r="E23" i="6"/>
  <c r="I23" i="8"/>
  <c r="J23" i="8"/>
  <c r="K23" i="8"/>
  <c r="E24" i="6"/>
  <c r="I24" i="8"/>
  <c r="J24" i="8"/>
  <c r="K24" i="8"/>
  <c r="E25" i="6"/>
  <c r="I25" i="8"/>
  <c r="J25" i="8"/>
  <c r="K25" i="8"/>
  <c r="E26" i="6"/>
  <c r="I26" i="8"/>
  <c r="J26" i="8"/>
  <c r="K26" i="8"/>
  <c r="E27" i="6"/>
  <c r="I27" i="8"/>
  <c r="J27" i="8"/>
  <c r="K27" i="8"/>
  <c r="E28" i="6"/>
  <c r="I28" i="8"/>
  <c r="J28" i="8"/>
  <c r="K28" i="8"/>
  <c r="E29" i="6"/>
  <c r="I29" i="8"/>
  <c r="J29" i="8"/>
  <c r="K29" i="8"/>
  <c r="E30" i="6"/>
  <c r="I30" i="8"/>
  <c r="J30" i="8"/>
  <c r="K30" i="8"/>
  <c r="E33" i="6"/>
  <c r="I33" i="8"/>
  <c r="J33" i="8"/>
  <c r="K33" i="8"/>
  <c r="E34" i="6"/>
  <c r="I34" i="8"/>
  <c r="J34" i="8"/>
  <c r="K34" i="8"/>
  <c r="E35" i="6"/>
  <c r="I35" i="8"/>
  <c r="J35" i="8"/>
  <c r="K35" i="8"/>
  <c r="E36" i="6"/>
  <c r="I36" i="8"/>
  <c r="J36" i="8"/>
  <c r="K36" i="8"/>
  <c r="E37" i="6"/>
  <c r="I37" i="8"/>
  <c r="J37" i="8"/>
  <c r="K37" i="8"/>
  <c r="E38" i="6"/>
  <c r="I38" i="8"/>
  <c r="J38" i="8"/>
  <c r="K38" i="8"/>
  <c r="E39" i="6"/>
  <c r="I39" i="8"/>
  <c r="J39" i="8"/>
  <c r="K39" i="8"/>
  <c r="E47" i="6"/>
  <c r="I47" i="8"/>
  <c r="J47" i="8"/>
  <c r="K47" i="8"/>
  <c r="E48" i="6"/>
  <c r="I48" i="8"/>
  <c r="J48" i="8"/>
  <c r="K48" i="8"/>
  <c r="E49" i="6"/>
  <c r="I49" i="8"/>
  <c r="J49" i="8"/>
  <c r="K49" i="8"/>
  <c r="E52" i="6"/>
  <c r="I52" i="8"/>
  <c r="J52" i="8"/>
  <c r="K52" i="8"/>
  <c r="E53" i="6"/>
  <c r="I53" i="8"/>
  <c r="J53" i="8"/>
  <c r="K53" i="8"/>
  <c r="E54" i="6"/>
  <c r="I54" i="8"/>
  <c r="J54" i="8"/>
  <c r="K54" i="8"/>
  <c r="E55" i="6"/>
  <c r="I55" i="8"/>
  <c r="J55" i="8"/>
  <c r="K55" i="8"/>
  <c r="E56" i="6"/>
  <c r="I56" i="8"/>
  <c r="J56" i="8"/>
  <c r="K56" i="8"/>
  <c r="E57" i="6"/>
  <c r="I57" i="8"/>
  <c r="J57" i="8"/>
  <c r="K57" i="8"/>
  <c r="E58" i="6"/>
  <c r="I58" i="8"/>
  <c r="J58" i="8"/>
  <c r="K58" i="8"/>
  <c r="E59" i="6"/>
  <c r="I59" i="8"/>
  <c r="J59" i="8"/>
  <c r="K59" i="8"/>
  <c r="E60" i="6"/>
  <c r="I60" i="8"/>
  <c r="J60" i="8"/>
  <c r="K60" i="8"/>
  <c r="E61" i="6"/>
  <c r="I61" i="8"/>
  <c r="J61" i="8"/>
  <c r="K61" i="8"/>
  <c r="D11" i="1"/>
  <c r="K11" i="1"/>
  <c r="F11" i="4"/>
  <c r="G11" i="4"/>
  <c r="D11" i="6"/>
  <c r="E11" i="6"/>
  <c r="I11" i="8"/>
  <c r="G11" i="7"/>
  <c r="H11" i="5"/>
  <c r="D11" i="7"/>
  <c r="E11" i="7"/>
  <c r="I11" i="4"/>
  <c r="F11" i="7"/>
  <c r="I11" i="7"/>
  <c r="J11" i="8"/>
  <c r="K11" i="8"/>
  <c r="E11" i="8"/>
  <c r="F11" i="8"/>
  <c r="G11" i="8"/>
  <c r="G3" i="8"/>
  <c r="H3" i="8"/>
  <c r="C3" i="8"/>
  <c r="B61" i="8"/>
  <c r="C61" i="8"/>
  <c r="B60" i="8"/>
  <c r="C60" i="8"/>
  <c r="B59" i="8"/>
  <c r="C59" i="8"/>
  <c r="B58" i="8"/>
  <c r="C58" i="8"/>
  <c r="B57" i="8"/>
  <c r="C57" i="8"/>
  <c r="B56" i="8"/>
  <c r="C56" i="8"/>
  <c r="B55" i="8"/>
  <c r="C55" i="8"/>
  <c r="B54" i="8"/>
  <c r="C54" i="8"/>
  <c r="B53" i="8"/>
  <c r="C53" i="8"/>
  <c r="B52" i="8"/>
  <c r="C52" i="8"/>
  <c r="B51" i="8"/>
  <c r="C51" i="8"/>
  <c r="B50" i="8"/>
  <c r="C50" i="8"/>
  <c r="B49" i="8"/>
  <c r="C49" i="8"/>
  <c r="B48" i="8"/>
  <c r="C48" i="8"/>
  <c r="B47" i="8"/>
  <c r="C47" i="8"/>
  <c r="B46" i="8"/>
  <c r="C46" i="8"/>
  <c r="B45" i="8"/>
  <c r="C45" i="8"/>
  <c r="B44" i="8"/>
  <c r="C44" i="8"/>
  <c r="B43" i="8"/>
  <c r="C43" i="8"/>
  <c r="B42" i="8"/>
  <c r="C42" i="8"/>
  <c r="B41" i="8"/>
  <c r="C41" i="8"/>
  <c r="B40" i="8"/>
  <c r="C40" i="8"/>
  <c r="B39" i="8"/>
  <c r="C39" i="8"/>
  <c r="B38" i="8"/>
  <c r="C38" i="8"/>
  <c r="B37" i="8"/>
  <c r="C37" i="8"/>
  <c r="B36" i="8"/>
  <c r="C36" i="8"/>
  <c r="B35" i="8"/>
  <c r="C35" i="8"/>
  <c r="B34" i="8"/>
  <c r="C34" i="8"/>
  <c r="B33" i="8"/>
  <c r="C33" i="8"/>
  <c r="B32" i="8"/>
  <c r="C32" i="8"/>
  <c r="B31" i="8"/>
  <c r="C31" i="8"/>
  <c r="B30" i="8"/>
  <c r="C30" i="8"/>
  <c r="B29" i="8"/>
  <c r="C29" i="8"/>
  <c r="B28" i="8"/>
  <c r="C28" i="8"/>
  <c r="B27" i="8"/>
  <c r="C27" i="8"/>
  <c r="B26" i="8"/>
  <c r="C26" i="8"/>
  <c r="B25" i="8"/>
  <c r="C25" i="8"/>
  <c r="B24" i="8"/>
  <c r="C24" i="8"/>
  <c r="B23" i="8"/>
  <c r="C23" i="8"/>
  <c r="B22" i="8"/>
  <c r="C22" i="8"/>
  <c r="B21" i="8"/>
  <c r="C21" i="8"/>
  <c r="B20" i="8"/>
  <c r="C20" i="8"/>
  <c r="B19" i="8"/>
  <c r="C19" i="8"/>
  <c r="B18" i="8"/>
  <c r="C18" i="8"/>
  <c r="B17" i="8"/>
  <c r="C17" i="8"/>
  <c r="B16" i="8"/>
  <c r="C16" i="8"/>
  <c r="B15" i="8"/>
  <c r="C15" i="8"/>
  <c r="B14" i="8"/>
  <c r="C14" i="8"/>
  <c r="B13" i="8"/>
  <c r="C13" i="8"/>
  <c r="B12" i="8"/>
  <c r="C12" i="8"/>
  <c r="B11" i="8"/>
  <c r="C11" i="8"/>
  <c r="J12" i="7"/>
  <c r="J13" i="7"/>
  <c r="J14" i="7"/>
  <c r="J16" i="7"/>
  <c r="J17" i="7"/>
  <c r="J18" i="7"/>
  <c r="J19" i="7"/>
  <c r="J22" i="7"/>
  <c r="J23" i="7"/>
  <c r="J24" i="7"/>
  <c r="J25" i="7"/>
  <c r="J26" i="7"/>
  <c r="J27" i="7"/>
  <c r="J28" i="7"/>
  <c r="J29" i="7"/>
  <c r="J30" i="7"/>
  <c r="J33" i="7"/>
  <c r="J34" i="7"/>
  <c r="J35" i="7"/>
  <c r="J36" i="7"/>
  <c r="J37" i="7"/>
  <c r="J38" i="7"/>
  <c r="J39" i="7"/>
  <c r="J47" i="7"/>
  <c r="J48" i="7"/>
  <c r="J49" i="7"/>
  <c r="J52" i="7"/>
  <c r="J53" i="7"/>
  <c r="J54" i="7"/>
  <c r="J55" i="7"/>
  <c r="J56" i="7"/>
  <c r="J57" i="7"/>
  <c r="J58" i="7"/>
  <c r="J59" i="7"/>
  <c r="J60" i="7"/>
  <c r="J61" i="7"/>
  <c r="J11" i="7"/>
  <c r="B61" i="7"/>
  <c r="C61" i="7"/>
  <c r="B60" i="7"/>
  <c r="C60" i="7"/>
  <c r="B59" i="7"/>
  <c r="C59" i="7"/>
  <c r="B58" i="7"/>
  <c r="C58" i="7"/>
  <c r="B57" i="7"/>
  <c r="C57" i="7"/>
  <c r="B56" i="7"/>
  <c r="C56" i="7"/>
  <c r="B55" i="7"/>
  <c r="C55" i="7"/>
  <c r="B54" i="7"/>
  <c r="C54" i="7"/>
  <c r="B53" i="7"/>
  <c r="C53" i="7"/>
  <c r="B52" i="7"/>
  <c r="C52" i="7"/>
  <c r="B51" i="7"/>
  <c r="C51" i="7"/>
  <c r="B50" i="7"/>
  <c r="C50" i="7"/>
  <c r="B49" i="7"/>
  <c r="C49" i="7"/>
  <c r="B48" i="7"/>
  <c r="C48" i="7"/>
  <c r="B47" i="7"/>
  <c r="C47" i="7"/>
  <c r="B46" i="7"/>
  <c r="C46" i="7"/>
  <c r="B45" i="7"/>
  <c r="C45" i="7"/>
  <c r="B44" i="7"/>
  <c r="C44" i="7"/>
  <c r="B43" i="7"/>
  <c r="C43" i="7"/>
  <c r="B42" i="7"/>
  <c r="C42" i="7"/>
  <c r="B41" i="7"/>
  <c r="C41" i="7"/>
  <c r="B40" i="7"/>
  <c r="C40" i="7"/>
  <c r="B39" i="7"/>
  <c r="C39" i="7"/>
  <c r="B38" i="7"/>
  <c r="C38" i="7"/>
  <c r="B37" i="7"/>
  <c r="C37" i="7"/>
  <c r="B36" i="7"/>
  <c r="C36" i="7"/>
  <c r="B35" i="7"/>
  <c r="C35" i="7"/>
  <c r="B34" i="7"/>
  <c r="C34" i="7"/>
  <c r="B33" i="7"/>
  <c r="C33" i="7"/>
  <c r="B32" i="7"/>
  <c r="C32" i="7"/>
  <c r="B31" i="7"/>
  <c r="C31" i="7"/>
  <c r="B30" i="7"/>
  <c r="C30" i="7"/>
  <c r="B29" i="7"/>
  <c r="C29" i="7"/>
  <c r="B28" i="7"/>
  <c r="C28" i="7"/>
  <c r="B27" i="7"/>
  <c r="C27" i="7"/>
  <c r="B26" i="7"/>
  <c r="C26" i="7"/>
  <c r="B25" i="7"/>
  <c r="C25" i="7"/>
  <c r="B24" i="7"/>
  <c r="C24" i="7"/>
  <c r="B23" i="7"/>
  <c r="C23" i="7"/>
  <c r="B22" i="7"/>
  <c r="C22" i="7"/>
  <c r="B21" i="7"/>
  <c r="C21" i="7"/>
  <c r="B20" i="7"/>
  <c r="C20" i="7"/>
  <c r="B19" i="7"/>
  <c r="C19" i="7"/>
  <c r="B18" i="7"/>
  <c r="C18" i="7"/>
  <c r="B17" i="7"/>
  <c r="C17" i="7"/>
  <c r="B16" i="7"/>
  <c r="C16" i="7"/>
  <c r="B15" i="7"/>
  <c r="C15" i="7"/>
  <c r="B14" i="7"/>
  <c r="C14" i="7"/>
  <c r="B13" i="7"/>
  <c r="C13" i="7"/>
  <c r="B12" i="7"/>
  <c r="C12" i="7"/>
  <c r="B11" i="7"/>
  <c r="C11" i="7"/>
  <c r="B61" i="6"/>
  <c r="C61" i="6"/>
  <c r="B60" i="6"/>
  <c r="C60" i="6"/>
  <c r="B59" i="6"/>
  <c r="C59" i="6"/>
  <c r="B58" i="6"/>
  <c r="C58" i="6"/>
  <c r="B57" i="6"/>
  <c r="C57" i="6"/>
  <c r="B56" i="6"/>
  <c r="C56" i="6"/>
  <c r="B55" i="6"/>
  <c r="C55" i="6"/>
  <c r="B54" i="6"/>
  <c r="C54" i="6"/>
  <c r="B53" i="6"/>
  <c r="C53" i="6"/>
  <c r="B52" i="6"/>
  <c r="C52" i="6"/>
  <c r="B51" i="6"/>
  <c r="C51" i="6"/>
  <c r="B50" i="6"/>
  <c r="C50" i="6"/>
  <c r="B49" i="6"/>
  <c r="C49" i="6"/>
  <c r="B48" i="6"/>
  <c r="C48" i="6"/>
  <c r="B47" i="6"/>
  <c r="C47" i="6"/>
  <c r="B46" i="6"/>
  <c r="C46" i="6"/>
  <c r="B45" i="6"/>
  <c r="C45" i="6"/>
  <c r="B44" i="6"/>
  <c r="C44" i="6"/>
  <c r="B43" i="6"/>
  <c r="C43" i="6"/>
  <c r="B42" i="6"/>
  <c r="C42" i="6"/>
  <c r="B41" i="6"/>
  <c r="C41" i="6"/>
  <c r="B40" i="6"/>
  <c r="C40" i="6"/>
  <c r="B39" i="6"/>
  <c r="C39" i="6"/>
  <c r="B38" i="6"/>
  <c r="C38" i="6"/>
  <c r="B37" i="6"/>
  <c r="C37" i="6"/>
  <c r="B36" i="6"/>
  <c r="C36" i="6"/>
  <c r="B35" i="6"/>
  <c r="C35" i="6"/>
  <c r="B34" i="6"/>
  <c r="C34" i="6"/>
  <c r="B33" i="6"/>
  <c r="C33" i="6"/>
  <c r="B32" i="6"/>
  <c r="C32" i="6"/>
  <c r="B31" i="6"/>
  <c r="C31" i="6"/>
  <c r="B30" i="6"/>
  <c r="C30" i="6"/>
  <c r="B29" i="6"/>
  <c r="C29" i="6"/>
  <c r="B28" i="6"/>
  <c r="C28" i="6"/>
  <c r="B27" i="6"/>
  <c r="C27" i="6"/>
  <c r="B26" i="6"/>
  <c r="C26" i="6"/>
  <c r="B25" i="6"/>
  <c r="C25" i="6"/>
  <c r="B24" i="6"/>
  <c r="C24" i="6"/>
  <c r="B23" i="6"/>
  <c r="C23" i="6"/>
  <c r="B22" i="6"/>
  <c r="C22" i="6"/>
  <c r="B21" i="6"/>
  <c r="C21" i="6"/>
  <c r="B20" i="6"/>
  <c r="C20" i="6"/>
  <c r="B19" i="6"/>
  <c r="C19" i="6"/>
  <c r="B18" i="6"/>
  <c r="C18" i="6"/>
  <c r="B17" i="6"/>
  <c r="C17" i="6"/>
  <c r="B16" i="6"/>
  <c r="C16" i="6"/>
  <c r="B15" i="6"/>
  <c r="C15" i="6"/>
  <c r="B14" i="6"/>
  <c r="C14" i="6"/>
  <c r="B13" i="6"/>
  <c r="C13" i="6"/>
  <c r="B12" i="6"/>
  <c r="C12" i="6"/>
  <c r="B11" i="6"/>
  <c r="C11" i="6"/>
  <c r="B61" i="5"/>
  <c r="C61" i="5"/>
  <c r="B60" i="5"/>
  <c r="C60" i="5"/>
  <c r="B59" i="5"/>
  <c r="C59" i="5"/>
  <c r="B58" i="5"/>
  <c r="C58" i="5"/>
  <c r="B57" i="5"/>
  <c r="C57" i="5"/>
  <c r="B56" i="5"/>
  <c r="C56" i="5"/>
  <c r="B55" i="5"/>
  <c r="C55" i="5"/>
  <c r="B54" i="5"/>
  <c r="C54" i="5"/>
  <c r="B53" i="5"/>
  <c r="C53" i="5"/>
  <c r="B52" i="5"/>
  <c r="C52" i="5"/>
  <c r="B51" i="5"/>
  <c r="C51" i="5"/>
  <c r="B50" i="5"/>
  <c r="C50" i="5"/>
  <c r="B49" i="5"/>
  <c r="C49" i="5"/>
  <c r="B48" i="5"/>
  <c r="C48" i="5"/>
  <c r="B47" i="5"/>
  <c r="C47" i="5"/>
  <c r="B46" i="5"/>
  <c r="C46" i="5"/>
  <c r="B45" i="5"/>
  <c r="C45" i="5"/>
  <c r="B44" i="5"/>
  <c r="C44" i="5"/>
  <c r="B43" i="5"/>
  <c r="C43" i="5"/>
  <c r="B42" i="5"/>
  <c r="C42" i="5"/>
  <c r="B41" i="5"/>
  <c r="C41" i="5"/>
  <c r="B40" i="5"/>
  <c r="C40" i="5"/>
  <c r="B39" i="5"/>
  <c r="C39" i="5"/>
  <c r="B38" i="5"/>
  <c r="C38" i="5"/>
  <c r="B37" i="5"/>
  <c r="C37" i="5"/>
  <c r="B36" i="5"/>
  <c r="C36" i="5"/>
  <c r="B35" i="5"/>
  <c r="C35" i="5"/>
  <c r="B34" i="5"/>
  <c r="C34" i="5"/>
  <c r="B33" i="5"/>
  <c r="C33" i="5"/>
  <c r="B32" i="5"/>
  <c r="C32" i="5"/>
  <c r="B31" i="5"/>
  <c r="C31" i="5"/>
  <c r="B30" i="5"/>
  <c r="C30" i="5"/>
  <c r="B29" i="5"/>
  <c r="C29" i="5"/>
  <c r="B28" i="5"/>
  <c r="C28" i="5"/>
  <c r="B27" i="5"/>
  <c r="C27" i="5"/>
  <c r="B26" i="5"/>
  <c r="C26" i="5"/>
  <c r="B25" i="5"/>
  <c r="C25" i="5"/>
  <c r="B24" i="5"/>
  <c r="C24" i="5"/>
  <c r="B23" i="5"/>
  <c r="C23" i="5"/>
  <c r="B22" i="5"/>
  <c r="C22" i="5"/>
  <c r="B21" i="5"/>
  <c r="C21" i="5"/>
  <c r="B20" i="5"/>
  <c r="C20" i="5"/>
  <c r="B19" i="5"/>
  <c r="C19" i="5"/>
  <c r="B18" i="5"/>
  <c r="C18" i="5"/>
  <c r="B17" i="5"/>
  <c r="C17" i="5"/>
  <c r="B16" i="5"/>
  <c r="C16" i="5"/>
  <c r="B15" i="5"/>
  <c r="C15" i="5"/>
  <c r="B14" i="5"/>
  <c r="C14" i="5"/>
  <c r="B13" i="5"/>
  <c r="C13" i="5"/>
  <c r="B12" i="5"/>
  <c r="C12" i="5"/>
  <c r="B11" i="5"/>
  <c r="C11" i="5"/>
  <c r="B61" i="4"/>
  <c r="C61" i="4"/>
  <c r="B60" i="4"/>
  <c r="C60" i="4"/>
  <c r="B59" i="4"/>
  <c r="C59" i="4"/>
  <c r="B58" i="4"/>
  <c r="C58" i="4"/>
  <c r="B57" i="4"/>
  <c r="C57" i="4"/>
  <c r="B56" i="4"/>
  <c r="C56" i="4"/>
  <c r="B55" i="4"/>
  <c r="C55" i="4"/>
  <c r="B54" i="4"/>
  <c r="C54" i="4"/>
  <c r="B53" i="4"/>
  <c r="C53" i="4"/>
  <c r="B52" i="4"/>
  <c r="C52" i="4"/>
  <c r="B51" i="4"/>
  <c r="C51" i="4"/>
  <c r="B50" i="4"/>
  <c r="C50" i="4"/>
  <c r="B49" i="4"/>
  <c r="C49" i="4"/>
  <c r="B48" i="4"/>
  <c r="C48" i="4"/>
  <c r="B47" i="4"/>
  <c r="C47" i="4"/>
  <c r="B46" i="4"/>
  <c r="C46" i="4"/>
  <c r="B45" i="4"/>
  <c r="C45" i="4"/>
  <c r="B44" i="4"/>
  <c r="C44" i="4"/>
  <c r="B43" i="4"/>
  <c r="C43" i="4"/>
  <c r="B42" i="4"/>
  <c r="C42" i="4"/>
  <c r="B41" i="4"/>
  <c r="C41" i="4"/>
  <c r="B40" i="4"/>
  <c r="C40" i="4"/>
  <c r="B39" i="4"/>
  <c r="C39" i="4"/>
  <c r="B38" i="4"/>
  <c r="C38" i="4"/>
  <c r="B37" i="4"/>
  <c r="C37" i="4"/>
  <c r="B36" i="4"/>
  <c r="C36" i="4"/>
  <c r="B35" i="4"/>
  <c r="C35" i="4"/>
  <c r="B34" i="4"/>
  <c r="C34" i="4"/>
  <c r="B33" i="4"/>
  <c r="C33" i="4"/>
  <c r="B32" i="4"/>
  <c r="C32" i="4"/>
  <c r="B31" i="4"/>
  <c r="C31" i="4"/>
  <c r="B30" i="4"/>
  <c r="C30" i="4"/>
  <c r="B29" i="4"/>
  <c r="C29" i="4"/>
  <c r="B28" i="4"/>
  <c r="C28" i="4"/>
  <c r="B27" i="4"/>
  <c r="C27" i="4"/>
  <c r="B26" i="4"/>
  <c r="C26" i="4"/>
  <c r="B25" i="4"/>
  <c r="C25" i="4"/>
  <c r="B24" i="4"/>
  <c r="C24" i="4"/>
  <c r="B23" i="4"/>
  <c r="C23" i="4"/>
  <c r="B22" i="4"/>
  <c r="C22" i="4"/>
  <c r="B21" i="4"/>
  <c r="C21" i="4"/>
  <c r="B20" i="4"/>
  <c r="C20" i="4"/>
  <c r="B19" i="4"/>
  <c r="C19" i="4"/>
  <c r="B18" i="4"/>
  <c r="C18" i="4"/>
  <c r="B17" i="4"/>
  <c r="C17" i="4"/>
  <c r="B16" i="4"/>
  <c r="C16" i="4"/>
  <c r="B15" i="4"/>
  <c r="C15" i="4"/>
  <c r="B14" i="4"/>
  <c r="C14" i="4"/>
  <c r="B13" i="4"/>
  <c r="C13" i="4"/>
  <c r="B12" i="4"/>
  <c r="C12" i="4"/>
  <c r="B11" i="4"/>
  <c r="C11" i="4"/>
  <c r="B61" i="3"/>
  <c r="C61" i="3"/>
  <c r="B60" i="3"/>
  <c r="C60" i="3"/>
  <c r="B59" i="3"/>
  <c r="C59" i="3"/>
  <c r="B58" i="3"/>
  <c r="C58" i="3"/>
  <c r="B57" i="3"/>
  <c r="C57" i="3"/>
  <c r="B56" i="3"/>
  <c r="C56" i="3"/>
  <c r="B55" i="3"/>
  <c r="C55" i="3"/>
  <c r="B54" i="3"/>
  <c r="C54" i="3"/>
  <c r="B53" i="3"/>
  <c r="C53" i="3"/>
  <c r="B52" i="3"/>
  <c r="C52" i="3"/>
  <c r="B51" i="3"/>
  <c r="C51" i="3"/>
  <c r="B50" i="3"/>
  <c r="C50" i="3"/>
  <c r="B49" i="3"/>
  <c r="C49" i="3"/>
  <c r="B48" i="3"/>
  <c r="C48" i="3"/>
  <c r="B47" i="3"/>
  <c r="C47" i="3"/>
  <c r="B46" i="3"/>
  <c r="C46" i="3"/>
  <c r="B45" i="3"/>
  <c r="C45" i="3"/>
  <c r="B44" i="3"/>
  <c r="C44" i="3"/>
  <c r="B43" i="3"/>
  <c r="C43" i="3"/>
  <c r="B42" i="3"/>
  <c r="C42" i="3"/>
  <c r="B41" i="3"/>
  <c r="C41" i="3"/>
  <c r="B40" i="3"/>
  <c r="C40" i="3"/>
  <c r="B39" i="3"/>
  <c r="C39" i="3"/>
  <c r="B38" i="3"/>
  <c r="C38" i="3"/>
  <c r="B37" i="3"/>
  <c r="C37" i="3"/>
  <c r="B36" i="3"/>
  <c r="C36" i="3"/>
  <c r="B35" i="3"/>
  <c r="C35" i="3"/>
  <c r="B34" i="3"/>
  <c r="C34" i="3"/>
  <c r="B33" i="3"/>
  <c r="C33" i="3"/>
  <c r="B32" i="3"/>
  <c r="C32" i="3"/>
  <c r="B31" i="3"/>
  <c r="C31" i="3"/>
  <c r="B30" i="3"/>
  <c r="C30" i="3"/>
  <c r="B29" i="3"/>
  <c r="C29" i="3"/>
  <c r="B28" i="3"/>
  <c r="C28" i="3"/>
  <c r="B27" i="3"/>
  <c r="C27" i="3"/>
  <c r="B26" i="3"/>
  <c r="C26" i="3"/>
  <c r="B25" i="3"/>
  <c r="C25" i="3"/>
  <c r="B24" i="3"/>
  <c r="C24" i="3"/>
  <c r="B23" i="3"/>
  <c r="C23" i="3"/>
  <c r="B22" i="3"/>
  <c r="C22" i="3"/>
  <c r="B21" i="3"/>
  <c r="C21" i="3"/>
  <c r="B20" i="3"/>
  <c r="C20" i="3"/>
  <c r="B19" i="3"/>
  <c r="C19" i="3"/>
  <c r="B18" i="3"/>
  <c r="C18" i="3"/>
  <c r="B17" i="3"/>
  <c r="C17" i="3"/>
  <c r="B16" i="3"/>
  <c r="C16" i="3"/>
  <c r="B15" i="3"/>
  <c r="C15" i="3"/>
  <c r="B14" i="3"/>
  <c r="C14" i="3"/>
  <c r="B13" i="3"/>
  <c r="C13" i="3"/>
  <c r="B12" i="3"/>
  <c r="C12" i="3"/>
  <c r="B11" i="3"/>
  <c r="C11" i="3"/>
  <c r="B61" i="2"/>
  <c r="C61" i="2"/>
  <c r="B60" i="2"/>
  <c r="C60" i="2"/>
  <c r="B59" i="2"/>
  <c r="C59" i="2"/>
  <c r="B58" i="2"/>
  <c r="C58" i="2"/>
  <c r="B57" i="2"/>
  <c r="C57" i="2"/>
  <c r="B56" i="2"/>
  <c r="C56" i="2"/>
  <c r="B55" i="2"/>
  <c r="C55" i="2"/>
  <c r="B54" i="2"/>
  <c r="C54" i="2"/>
  <c r="B53" i="2"/>
  <c r="C53" i="2"/>
  <c r="B52" i="2"/>
  <c r="C52" i="2"/>
  <c r="B51" i="2"/>
  <c r="C51" i="2"/>
  <c r="B50" i="2"/>
  <c r="C50" i="2"/>
  <c r="B49" i="2"/>
  <c r="C49" i="2"/>
  <c r="B48" i="2"/>
  <c r="C48" i="2"/>
  <c r="B47" i="2"/>
  <c r="C47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39" i="2"/>
  <c r="C39" i="2"/>
  <c r="B38" i="2"/>
  <c r="C38" i="2"/>
  <c r="B37" i="2"/>
  <c r="C37" i="2"/>
  <c r="B36" i="2"/>
  <c r="C36" i="2"/>
  <c r="B35" i="2"/>
  <c r="C35" i="2"/>
  <c r="B34" i="2"/>
  <c r="C34" i="2"/>
  <c r="B33" i="2"/>
  <c r="C33" i="2"/>
  <c r="B32" i="2"/>
  <c r="C32" i="2"/>
  <c r="B31" i="2"/>
  <c r="C31" i="2"/>
  <c r="B30" i="2"/>
  <c r="C30" i="2"/>
  <c r="B29" i="2"/>
  <c r="C29" i="2"/>
  <c r="B28" i="2"/>
  <c r="C28" i="2"/>
  <c r="B27" i="2"/>
  <c r="C27" i="2"/>
  <c r="B26" i="2"/>
  <c r="C26" i="2"/>
  <c r="B25" i="2"/>
  <c r="C25" i="2"/>
  <c r="B24" i="2"/>
  <c r="C24" i="2"/>
  <c r="B23" i="2"/>
  <c r="C23" i="2"/>
  <c r="B22" i="2"/>
  <c r="C22" i="2"/>
  <c r="B21" i="2"/>
  <c r="C21" i="2"/>
  <c r="B20" i="2"/>
  <c r="C20" i="2"/>
  <c r="B19" i="2"/>
  <c r="C19" i="2"/>
  <c r="B18" i="2"/>
  <c r="C18" i="2"/>
  <c r="B17" i="2"/>
  <c r="C17" i="2"/>
  <c r="B16" i="2"/>
  <c r="C16" i="2"/>
  <c r="B15" i="2"/>
  <c r="C15" i="2"/>
  <c r="B14" i="2"/>
  <c r="C14" i="2"/>
  <c r="B13" i="2"/>
  <c r="C13" i="2"/>
  <c r="B12" i="2"/>
  <c r="C12" i="2"/>
  <c r="B11" i="2"/>
  <c r="C11" i="2"/>
  <c r="B61" i="1"/>
  <c r="C61" i="1"/>
  <c r="B60" i="1"/>
  <c r="C60" i="1"/>
  <c r="B59" i="1"/>
  <c r="C59" i="1"/>
  <c r="B58" i="1"/>
  <c r="C58" i="1"/>
  <c r="B57" i="1"/>
  <c r="C57" i="1"/>
  <c r="B56" i="1"/>
  <c r="C56" i="1"/>
  <c r="B55" i="1"/>
  <c r="C55" i="1"/>
  <c r="B54" i="1"/>
  <c r="C54" i="1"/>
  <c r="B53" i="1"/>
  <c r="C53" i="1"/>
  <c r="B52" i="1"/>
  <c r="C52" i="1"/>
  <c r="B51" i="1"/>
  <c r="C51" i="1"/>
  <c r="B50" i="1"/>
  <c r="C50" i="1"/>
  <c r="B49" i="1"/>
  <c r="C49" i="1"/>
  <c r="B48" i="1"/>
  <c r="C48" i="1"/>
  <c r="B47" i="1"/>
  <c r="C47" i="1"/>
  <c r="B46" i="1"/>
  <c r="C46" i="1"/>
  <c r="B45" i="1"/>
  <c r="C45" i="1"/>
  <c r="B44" i="1"/>
  <c r="C44" i="1"/>
  <c r="B43" i="1"/>
  <c r="C43" i="1"/>
  <c r="B42" i="1"/>
  <c r="C42" i="1"/>
  <c r="B41" i="1"/>
  <c r="C41" i="1"/>
  <c r="B40" i="1"/>
  <c r="C40" i="1"/>
  <c r="B39" i="1"/>
  <c r="C39" i="1"/>
  <c r="B38" i="1"/>
  <c r="C38" i="1"/>
  <c r="B37" i="1"/>
  <c r="C37" i="1"/>
  <c r="B36" i="1"/>
  <c r="C36" i="1"/>
  <c r="B35" i="1"/>
  <c r="C35" i="1"/>
  <c r="B34" i="1"/>
  <c r="C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C23" i="1"/>
  <c r="B22" i="1"/>
  <c r="C22" i="1"/>
  <c r="B21" i="1"/>
  <c r="C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</calcChain>
</file>

<file path=xl/sharedStrings.xml><?xml version="1.0" encoding="utf-8"?>
<sst xmlns="http://schemas.openxmlformats.org/spreadsheetml/2006/main" count="974" uniqueCount="110">
  <si>
    <t>Vapor pressure in kPa</t>
  </si>
  <si>
    <t xml:space="preserve"> </t>
  </si>
  <si>
    <t>Tr=T/Tcrit</t>
  </si>
  <si>
    <t>Tcrit (K)</t>
  </si>
  <si>
    <t>T(K)</t>
  </si>
  <si>
    <t>T(C)</t>
  </si>
  <si>
    <t>T(F)</t>
  </si>
  <si>
    <t>Tr</t>
  </si>
  <si>
    <t>P (kPa)</t>
  </si>
  <si>
    <t>P(Torr)</t>
  </si>
  <si>
    <t>P(atm)</t>
  </si>
  <si>
    <t>P(psi)</t>
  </si>
  <si>
    <t>Liquid density (kg/m3)</t>
  </si>
  <si>
    <t>rho (kg/m3)</t>
  </si>
  <si>
    <t>saturated vapour density (kg/m3)</t>
  </si>
  <si>
    <t>Surface Tension in mN/m</t>
  </si>
  <si>
    <t>sigma (mN/m)</t>
  </si>
  <si>
    <t>latent heat of vaporization (kJ/kg)</t>
  </si>
  <si>
    <t>Hvap (kJ/kg)</t>
  </si>
  <si>
    <t>sigma(mJ/m^2)</t>
  </si>
  <si>
    <t>sigma(J/m^2)</t>
  </si>
  <si>
    <t>P (Pa)</t>
  </si>
  <si>
    <t>Hvap (J/kg)</t>
  </si>
  <si>
    <t>Pf (psia)</t>
    <phoneticPr fontId="0" type="noConversion"/>
  </si>
  <si>
    <t>Pf(atm)</t>
  </si>
  <si>
    <t>Pf(Pa)</t>
  </si>
  <si>
    <t>Fluid press</t>
  </si>
  <si>
    <t>Pf (Pa)</t>
  </si>
  <si>
    <t>Critical radius (m)</t>
  </si>
  <si>
    <t>Rcrit=2*sigma/(Pv-Pf)</t>
  </si>
  <si>
    <t>Pv vapor pressure</t>
  </si>
  <si>
    <t>Rcrit (m)</t>
  </si>
  <si>
    <t>Pf fluid pressure</t>
  </si>
  <si>
    <t>Ec (J)</t>
  </si>
  <si>
    <t>Ec(keV)</t>
  </si>
  <si>
    <t>Critical energy (keV)</t>
  </si>
  <si>
    <t>Harper 1993</t>
  </si>
  <si>
    <t>Evap</t>
  </si>
  <si>
    <t>Esurf1</t>
  </si>
  <si>
    <t>Esurf2</t>
  </si>
  <si>
    <t>Epress</t>
  </si>
  <si>
    <t>Evap=(4/3)pi*(Rcrit^3)*(Hvap)*(rho_vapor)</t>
  </si>
  <si>
    <t>Esurf1=4pi*(Rcrit^2)*sigma</t>
  </si>
  <si>
    <t>Esurf2=4pi*(Rcrit^2)*T*(dsigma/dT)</t>
  </si>
  <si>
    <t>Ec=Evap+Esurf1-Esurf2+Epress</t>
  </si>
  <si>
    <t>Epress=(4/3)pi*(Rcrit^3)*Press_fluid</t>
  </si>
  <si>
    <t>Ro (m)</t>
  </si>
  <si>
    <t>Rcrit seed size Bell's theory</t>
  </si>
  <si>
    <t>Ro seed size Harper's theory</t>
  </si>
  <si>
    <t>Bell</t>
  </si>
  <si>
    <t>Harper</t>
  </si>
  <si>
    <t>Critical stopping (keV/um)</t>
  </si>
  <si>
    <t>dSigma/dT (J/m^2 K)</t>
  </si>
  <si>
    <t>dEcrit/dx (J/m)</t>
  </si>
  <si>
    <t>E=La*dE/dx</t>
  </si>
  <si>
    <t>E=Lb*dE/dx</t>
  </si>
  <si>
    <t>La=a*Rcrit</t>
  </si>
  <si>
    <t>Lb=b*Ro</t>
  </si>
  <si>
    <t>La</t>
  </si>
  <si>
    <t>Lb</t>
  </si>
  <si>
    <t>Bell a</t>
  </si>
  <si>
    <t>Harper b</t>
  </si>
  <si>
    <t>dEcrit/dx (keV/um)</t>
  </si>
  <si>
    <t>E(keV)</t>
  </si>
  <si>
    <t>H</t>
  </si>
  <si>
    <t>He</t>
  </si>
  <si>
    <t>C</t>
  </si>
  <si>
    <t>Reaction</t>
  </si>
  <si>
    <t>Mass</t>
  </si>
  <si>
    <t>Q (keV)</t>
  </si>
  <si>
    <t>Egamma(keV)</t>
  </si>
  <si>
    <t>1H(n,n)1H</t>
  </si>
  <si>
    <t>2H(n,n)2H</t>
  </si>
  <si>
    <t>28Si(n,n)28Si</t>
  </si>
  <si>
    <t>Theta neut (rad)</t>
  </si>
  <si>
    <t>Eneutron(keV)</t>
  </si>
  <si>
    <t>Temp (Celsius)</t>
  </si>
  <si>
    <t>Egamma (keV)</t>
  </si>
  <si>
    <t>Energy 12C</t>
  </si>
  <si>
    <t>Stopping 12C</t>
  </si>
  <si>
    <t>Eneutron (keV)</t>
  </si>
  <si>
    <t>Press (psia)</t>
  </si>
  <si>
    <t>Bell factor a</t>
  </si>
  <si>
    <t>Harper factor b</t>
  </si>
  <si>
    <t>Thresholds</t>
  </si>
  <si>
    <t>E (keV)</t>
  </si>
  <si>
    <t>Bell dE/dx (keV/um)</t>
  </si>
  <si>
    <t>Harper dE/dx (keV/um)</t>
  </si>
  <si>
    <t>x</t>
  </si>
  <si>
    <t>y</t>
  </si>
  <si>
    <t xml:space="preserve">Bell </t>
  </si>
  <si>
    <t>Threshold lines</t>
  </si>
  <si>
    <t>Energy</t>
  </si>
  <si>
    <t>13C(g,n)12C</t>
  </si>
  <si>
    <t>12C(g,a)8Be</t>
  </si>
  <si>
    <t>8Be(g,a)4He</t>
  </si>
  <si>
    <t>Temp (C)</t>
  </si>
  <si>
    <t>Press (psi)</t>
  </si>
  <si>
    <t>Superheat</t>
  </si>
  <si>
    <t>DeltaT (C)</t>
  </si>
  <si>
    <t>DeltaP (psi)</t>
  </si>
  <si>
    <t>19F(g,a)15N</t>
  </si>
  <si>
    <t>Energy 15N</t>
  </si>
  <si>
    <t>Stopping 15N</t>
  </si>
  <si>
    <t>Energy 19F</t>
  </si>
  <si>
    <t>Stopping 19F</t>
  </si>
  <si>
    <t>N</t>
  </si>
  <si>
    <t>F</t>
  </si>
  <si>
    <t>19F(n,n)19F</t>
  </si>
  <si>
    <t>12C(n,n)12C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</si>
</sst>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E+00"/>
    <numFmt numFmtId="166" formatCode="0.00000E+00"/>
    <numFmt numFmtId="167" formatCode="0.0000E+00"/>
    <numFmt numFmtId="168" formatCode="0.0000000"/>
    <numFmt numFmtId="169" formatCode="0.0000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/>
    <xf numFmtId="0" fontId="0" fillId="0" borderId="0" xfId="0" applyFill="1"/>
    <xf numFmtId="0" fontId="1" fillId="0" borderId="0" xfId="0" applyFont="1"/>
    <xf numFmtId="11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2" xfId="0" applyFill="1" applyBorder="1"/>
    <xf numFmtId="0" fontId="0" fillId="3" borderId="3" xfId="0" applyFill="1" applyBorder="1"/>
    <xf numFmtId="0" fontId="0" fillId="0" borderId="4" xfId="0" applyFill="1" applyBorder="1"/>
    <xf numFmtId="0" fontId="0" fillId="3" borderId="5" xfId="0" applyFill="1" applyBorder="1"/>
    <xf numFmtId="0" fontId="0" fillId="0" borderId="6" xfId="0" applyFill="1" applyBorder="1"/>
    <xf numFmtId="0" fontId="0" fillId="3" borderId="7" xfId="0" applyFill="1" applyBorder="1"/>
    <xf numFmtId="0" fontId="0" fillId="5" borderId="0" xfId="0" applyFill="1"/>
    <xf numFmtId="0" fontId="0" fillId="5" borderId="0" xfId="0" applyFill="1" applyBorder="1"/>
    <xf numFmtId="1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Alignment="1"/>
    <xf numFmtId="169" fontId="0" fillId="0" borderId="0" xfId="0" applyNumberFormat="1" applyAlignment="1">
      <alignment horizontal="center"/>
    </xf>
    <xf numFmtId="165" fontId="0" fillId="0" borderId="0" xfId="0" applyNumberFormat="1"/>
    <xf numFmtId="0" fontId="0" fillId="6" borderId="0" xfId="0" applyFill="1" applyAlignment="1">
      <alignment horizontal="center"/>
    </xf>
    <xf numFmtId="164" fontId="0" fillId="0" borderId="0" xfId="0" applyNumberFormat="1"/>
  </cellXfs>
  <cellStyles count="1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Normal" xfId="0" builtinId="0"/>
  </cellStyles>
  <dxfs count="0"/>
  <tableStyles count="0" defaultTableStyle="TableStyleMedium9" defaultPivotStyle="PivotStyleMedium4"/>
  <colors>
    <mruColors>
      <color rgb="FFFF08FB"/>
      <color rgb="FF8A32CF"/>
      <color rgb="FF7D2DBB"/>
      <color rgb="FFB4FF0B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5400"/>
              <a:t>C</a:t>
            </a:r>
            <a:r>
              <a:rPr lang="en-US" sz="5400" b="1" i="0" baseline="-25000">
                <a:effectLst/>
              </a:rPr>
              <a:t>2</a:t>
            </a:r>
            <a:r>
              <a:rPr lang="en-US" sz="5400"/>
              <a:t>F</a:t>
            </a:r>
            <a:r>
              <a:rPr lang="en-US" sz="5400" baseline="-25000"/>
              <a:t>6</a:t>
            </a:r>
          </a:p>
        </c:rich>
      </c:tx>
      <c:layout>
        <c:manualLayout>
          <c:xMode val="edge"/>
          <c:yMode val="edge"/>
          <c:x val="0.848480915521153"/>
          <c:y val="0.66142462862245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837915387695182"/>
          <c:y val="0.0349462365591398"/>
          <c:w val="0.882544124516215"/>
          <c:h val="0.8401662634636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stoppingC2F6!$B$1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xVal>
            <c:numRef>
              <c:f>stoppingC2F6!$A$2:$A$115</c:f>
              <c:numCache>
                <c:formatCode>General</c:formatCode>
                <c:ptCount val="114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2.0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3.0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4.0</c:v>
                </c:pt>
                <c:pt idx="18">
                  <c:v>4.5</c:v>
                </c:pt>
                <c:pt idx="19">
                  <c:v>5.0</c:v>
                </c:pt>
                <c:pt idx="20">
                  <c:v>5.5</c:v>
                </c:pt>
                <c:pt idx="21">
                  <c:v>6.0</c:v>
                </c:pt>
                <c:pt idx="22">
                  <c:v>6.5</c:v>
                </c:pt>
                <c:pt idx="23">
                  <c:v>7.0</c:v>
                </c:pt>
                <c:pt idx="24">
                  <c:v>8.0</c:v>
                </c:pt>
                <c:pt idx="25">
                  <c:v>9.0</c:v>
                </c:pt>
                <c:pt idx="26">
                  <c:v>10.0</c:v>
                </c:pt>
                <c:pt idx="27">
                  <c:v>11.0</c:v>
                </c:pt>
                <c:pt idx="28">
                  <c:v>12.0</c:v>
                </c:pt>
                <c:pt idx="29">
                  <c:v>13.0</c:v>
                </c:pt>
                <c:pt idx="30">
                  <c:v>14.0</c:v>
                </c:pt>
                <c:pt idx="31">
                  <c:v>15.0</c:v>
                </c:pt>
                <c:pt idx="32">
                  <c:v>16.0</c:v>
                </c:pt>
                <c:pt idx="33">
                  <c:v>17.0</c:v>
                </c:pt>
                <c:pt idx="34">
                  <c:v>18.0</c:v>
                </c:pt>
                <c:pt idx="35">
                  <c:v>20.0</c:v>
                </c:pt>
                <c:pt idx="36">
                  <c:v>22.5</c:v>
                </c:pt>
                <c:pt idx="37">
                  <c:v>25.0</c:v>
                </c:pt>
                <c:pt idx="38">
                  <c:v>27.5</c:v>
                </c:pt>
                <c:pt idx="39">
                  <c:v>30.0</c:v>
                </c:pt>
                <c:pt idx="40">
                  <c:v>32.5</c:v>
                </c:pt>
                <c:pt idx="41">
                  <c:v>35.0</c:v>
                </c:pt>
                <c:pt idx="42">
                  <c:v>37.5</c:v>
                </c:pt>
                <c:pt idx="43">
                  <c:v>40.0</c:v>
                </c:pt>
                <c:pt idx="44">
                  <c:v>45.0</c:v>
                </c:pt>
                <c:pt idx="45">
                  <c:v>50.0</c:v>
                </c:pt>
                <c:pt idx="46">
                  <c:v>55.0</c:v>
                </c:pt>
                <c:pt idx="47">
                  <c:v>60.0</c:v>
                </c:pt>
                <c:pt idx="48">
                  <c:v>65.0</c:v>
                </c:pt>
                <c:pt idx="49">
                  <c:v>70.0</c:v>
                </c:pt>
                <c:pt idx="50">
                  <c:v>80.0</c:v>
                </c:pt>
                <c:pt idx="51">
                  <c:v>90.0</c:v>
                </c:pt>
                <c:pt idx="52">
                  <c:v>100.0</c:v>
                </c:pt>
                <c:pt idx="53">
                  <c:v>110.0</c:v>
                </c:pt>
                <c:pt idx="54">
                  <c:v>120.0</c:v>
                </c:pt>
                <c:pt idx="55">
                  <c:v>130.0</c:v>
                </c:pt>
                <c:pt idx="56">
                  <c:v>140.0</c:v>
                </c:pt>
                <c:pt idx="57">
                  <c:v>150.0</c:v>
                </c:pt>
                <c:pt idx="58">
                  <c:v>160.0</c:v>
                </c:pt>
                <c:pt idx="59">
                  <c:v>170.0</c:v>
                </c:pt>
                <c:pt idx="60">
                  <c:v>180.0</c:v>
                </c:pt>
                <c:pt idx="61">
                  <c:v>200.0</c:v>
                </c:pt>
                <c:pt idx="62">
                  <c:v>225.0</c:v>
                </c:pt>
                <c:pt idx="63">
                  <c:v>250.0</c:v>
                </c:pt>
                <c:pt idx="64">
                  <c:v>275.0</c:v>
                </c:pt>
                <c:pt idx="65">
                  <c:v>300.0</c:v>
                </c:pt>
                <c:pt idx="66">
                  <c:v>325.0</c:v>
                </c:pt>
                <c:pt idx="67">
                  <c:v>350.0</c:v>
                </c:pt>
                <c:pt idx="68">
                  <c:v>375.0</c:v>
                </c:pt>
                <c:pt idx="69">
                  <c:v>400.0</c:v>
                </c:pt>
                <c:pt idx="70">
                  <c:v>450.0</c:v>
                </c:pt>
                <c:pt idx="71">
                  <c:v>500.0</c:v>
                </c:pt>
                <c:pt idx="72">
                  <c:v>550.0</c:v>
                </c:pt>
                <c:pt idx="73">
                  <c:v>600.0</c:v>
                </c:pt>
                <c:pt idx="74">
                  <c:v>650.0</c:v>
                </c:pt>
                <c:pt idx="75">
                  <c:v>700.0</c:v>
                </c:pt>
                <c:pt idx="76">
                  <c:v>800.0</c:v>
                </c:pt>
                <c:pt idx="77">
                  <c:v>900.0</c:v>
                </c:pt>
                <c:pt idx="78">
                  <c:v>1000.0</c:v>
                </c:pt>
                <c:pt idx="79">
                  <c:v>1100.0</c:v>
                </c:pt>
                <c:pt idx="80">
                  <c:v>1200.0</c:v>
                </c:pt>
                <c:pt idx="81">
                  <c:v>1300.0</c:v>
                </c:pt>
                <c:pt idx="82">
                  <c:v>1400.0</c:v>
                </c:pt>
                <c:pt idx="83">
                  <c:v>1500.0</c:v>
                </c:pt>
                <c:pt idx="84">
                  <c:v>1600.0</c:v>
                </c:pt>
                <c:pt idx="85">
                  <c:v>1700.0</c:v>
                </c:pt>
                <c:pt idx="86">
                  <c:v>1800.0</c:v>
                </c:pt>
                <c:pt idx="87">
                  <c:v>2000.0</c:v>
                </c:pt>
                <c:pt idx="88">
                  <c:v>2250.0</c:v>
                </c:pt>
                <c:pt idx="89">
                  <c:v>2500.0</c:v>
                </c:pt>
                <c:pt idx="90">
                  <c:v>2750.0</c:v>
                </c:pt>
                <c:pt idx="91">
                  <c:v>3000.0</c:v>
                </c:pt>
                <c:pt idx="92">
                  <c:v>3250.0</c:v>
                </c:pt>
                <c:pt idx="93">
                  <c:v>3500.0</c:v>
                </c:pt>
                <c:pt idx="94">
                  <c:v>3750.0</c:v>
                </c:pt>
                <c:pt idx="95">
                  <c:v>4000.0</c:v>
                </c:pt>
                <c:pt idx="96">
                  <c:v>4500.0</c:v>
                </c:pt>
                <c:pt idx="97">
                  <c:v>5000.0</c:v>
                </c:pt>
                <c:pt idx="98">
                  <c:v>5500.0</c:v>
                </c:pt>
                <c:pt idx="99">
                  <c:v>6000.0</c:v>
                </c:pt>
                <c:pt idx="100">
                  <c:v>6500.0</c:v>
                </c:pt>
                <c:pt idx="101">
                  <c:v>7000.0</c:v>
                </c:pt>
                <c:pt idx="102">
                  <c:v>8000.0</c:v>
                </c:pt>
                <c:pt idx="103">
                  <c:v>9000.0</c:v>
                </c:pt>
                <c:pt idx="104">
                  <c:v>10000.0</c:v>
                </c:pt>
                <c:pt idx="105">
                  <c:v>11000.0</c:v>
                </c:pt>
                <c:pt idx="106">
                  <c:v>12000.0</c:v>
                </c:pt>
                <c:pt idx="107">
                  <c:v>13000.0</c:v>
                </c:pt>
                <c:pt idx="108">
                  <c:v>14000.0</c:v>
                </c:pt>
                <c:pt idx="109">
                  <c:v>15000.0</c:v>
                </c:pt>
                <c:pt idx="110">
                  <c:v>16000.0</c:v>
                </c:pt>
                <c:pt idx="111">
                  <c:v>17000.0</c:v>
                </c:pt>
                <c:pt idx="112">
                  <c:v>18000.0</c:v>
                </c:pt>
                <c:pt idx="113">
                  <c:v>20000.0</c:v>
                </c:pt>
              </c:numCache>
            </c:numRef>
          </c:xVal>
          <c:yVal>
            <c:numRef>
              <c:f>stoppingC2F6!$B$2:$B$115</c:f>
              <c:numCache>
                <c:formatCode>0.000E+00</c:formatCode>
                <c:ptCount val="114"/>
                <c:pt idx="0">
                  <c:v>8.323</c:v>
                </c:pt>
                <c:pt idx="1">
                  <c:v>8.59</c:v>
                </c:pt>
                <c:pt idx="2">
                  <c:v>8.847</c:v>
                </c:pt>
                <c:pt idx="3">
                  <c:v>9.094</c:v>
                </c:pt>
                <c:pt idx="4">
                  <c:v>9.332</c:v>
                </c:pt>
                <c:pt idx="5">
                  <c:v>9.562</c:v>
                </c:pt>
                <c:pt idx="6">
                  <c:v>9.786999999999998</c:v>
                </c:pt>
                <c:pt idx="7">
                  <c:v>10.005</c:v>
                </c:pt>
                <c:pt idx="8">
                  <c:v>10.217</c:v>
                </c:pt>
                <c:pt idx="9">
                  <c:v>10.627</c:v>
                </c:pt>
                <c:pt idx="10">
                  <c:v>11.109</c:v>
                </c:pt>
                <c:pt idx="11">
                  <c:v>11.582</c:v>
                </c:pt>
                <c:pt idx="12">
                  <c:v>12.057</c:v>
                </c:pt>
                <c:pt idx="13">
                  <c:v>12.516</c:v>
                </c:pt>
                <c:pt idx="14">
                  <c:v>12.981</c:v>
                </c:pt>
                <c:pt idx="15">
                  <c:v>13.439</c:v>
                </c:pt>
                <c:pt idx="16">
                  <c:v>13.891</c:v>
                </c:pt>
                <c:pt idx="17">
                  <c:v>14.336</c:v>
                </c:pt>
                <c:pt idx="18">
                  <c:v>15.2227</c:v>
                </c:pt>
                <c:pt idx="19">
                  <c:v>16.0883</c:v>
                </c:pt>
                <c:pt idx="20">
                  <c:v>16.9406</c:v>
                </c:pt>
                <c:pt idx="21">
                  <c:v>17.7884</c:v>
                </c:pt>
                <c:pt idx="22">
                  <c:v>18.6107</c:v>
                </c:pt>
                <c:pt idx="23">
                  <c:v>19.4169</c:v>
                </c:pt>
                <c:pt idx="24">
                  <c:v>20.9784</c:v>
                </c:pt>
                <c:pt idx="25">
                  <c:v>22.4796</c:v>
                </c:pt>
                <c:pt idx="26">
                  <c:v>23.8981</c:v>
                </c:pt>
                <c:pt idx="27">
                  <c:v>25.2424</c:v>
                </c:pt>
                <c:pt idx="28">
                  <c:v>26.4912</c:v>
                </c:pt>
                <c:pt idx="29">
                  <c:v>27.6637</c:v>
                </c:pt>
                <c:pt idx="30">
                  <c:v>28.7492</c:v>
                </c:pt>
                <c:pt idx="31">
                  <c:v>29.7574</c:v>
                </c:pt>
                <c:pt idx="32">
                  <c:v>30.6776</c:v>
                </c:pt>
                <c:pt idx="33">
                  <c:v>31.5297</c:v>
                </c:pt>
                <c:pt idx="34">
                  <c:v>32.3234</c:v>
                </c:pt>
                <c:pt idx="35">
                  <c:v>33.7547</c:v>
                </c:pt>
                <c:pt idx="36">
                  <c:v>35.3547</c:v>
                </c:pt>
                <c:pt idx="37">
                  <c:v>36.8197</c:v>
                </c:pt>
                <c:pt idx="38">
                  <c:v>38.2183</c:v>
                </c:pt>
                <c:pt idx="39">
                  <c:v>39.57</c:v>
                </c:pt>
                <c:pt idx="40">
                  <c:v>40.874</c:v>
                </c:pt>
                <c:pt idx="41">
                  <c:v>42.1399</c:v>
                </c:pt>
                <c:pt idx="42">
                  <c:v>43.3573</c:v>
                </c:pt>
                <c:pt idx="43">
                  <c:v>44.5161</c:v>
                </c:pt>
                <c:pt idx="44">
                  <c:v>46.6769</c:v>
                </c:pt>
                <c:pt idx="45">
                  <c:v>48.591</c:v>
                </c:pt>
                <c:pt idx="46">
                  <c:v>50.2675</c:v>
                </c:pt>
                <c:pt idx="47">
                  <c:v>51.716</c:v>
                </c:pt>
                <c:pt idx="48">
                  <c:v>52.946</c:v>
                </c:pt>
                <c:pt idx="49">
                  <c:v>53.9773</c:v>
                </c:pt>
                <c:pt idx="50">
                  <c:v>55.5227</c:v>
                </c:pt>
                <c:pt idx="51">
                  <c:v>56.4809</c:v>
                </c:pt>
                <c:pt idx="52">
                  <c:v>56.9812</c:v>
                </c:pt>
                <c:pt idx="53">
                  <c:v>57.133</c:v>
                </c:pt>
                <c:pt idx="54">
                  <c:v>57.01611</c:v>
                </c:pt>
                <c:pt idx="55">
                  <c:v>56.69011</c:v>
                </c:pt>
                <c:pt idx="56">
                  <c:v>56.21487</c:v>
                </c:pt>
                <c:pt idx="57">
                  <c:v>55.63026</c:v>
                </c:pt>
                <c:pt idx="58">
                  <c:v>54.97616</c:v>
                </c:pt>
                <c:pt idx="59">
                  <c:v>54.26249</c:v>
                </c:pt>
                <c:pt idx="60">
                  <c:v>53.50918</c:v>
                </c:pt>
                <c:pt idx="61">
                  <c:v>51.95346</c:v>
                </c:pt>
                <c:pt idx="62">
                  <c:v>49.98759</c:v>
                </c:pt>
                <c:pt idx="63">
                  <c:v>48.07279</c:v>
                </c:pt>
                <c:pt idx="64">
                  <c:v>46.24878</c:v>
                </c:pt>
                <c:pt idx="65">
                  <c:v>44.52537</c:v>
                </c:pt>
                <c:pt idx="66">
                  <c:v>42.91244</c:v>
                </c:pt>
                <c:pt idx="67">
                  <c:v>41.40988</c:v>
                </c:pt>
                <c:pt idx="68">
                  <c:v>40.00764</c:v>
                </c:pt>
                <c:pt idx="69">
                  <c:v>38.69566</c:v>
                </c:pt>
                <c:pt idx="70">
                  <c:v>36.33229</c:v>
                </c:pt>
                <c:pt idx="71">
                  <c:v>34.25953</c:v>
                </c:pt>
                <c:pt idx="72">
                  <c:v>32.43724</c:v>
                </c:pt>
                <c:pt idx="73">
                  <c:v>30.8353</c:v>
                </c:pt>
                <c:pt idx="74">
                  <c:v>29.40363</c:v>
                </c:pt>
                <c:pt idx="75">
                  <c:v>28.13218</c:v>
                </c:pt>
                <c:pt idx="76">
                  <c:v>25.97979</c:v>
                </c:pt>
                <c:pt idx="77">
                  <c:v>24.22788</c:v>
                </c:pt>
                <c:pt idx="78">
                  <c:v>22.80633</c:v>
                </c:pt>
                <c:pt idx="79">
                  <c:v>21.89504</c:v>
                </c:pt>
                <c:pt idx="80">
                  <c:v>21.01395</c:v>
                </c:pt>
                <c:pt idx="81">
                  <c:v>20.11302</c:v>
                </c:pt>
                <c:pt idx="82">
                  <c:v>19.29221</c:v>
                </c:pt>
                <c:pt idx="83">
                  <c:v>18.5315</c:v>
                </c:pt>
                <c:pt idx="84">
                  <c:v>17.82087</c:v>
                </c:pt>
                <c:pt idx="85">
                  <c:v>17.16031</c:v>
                </c:pt>
                <c:pt idx="86">
                  <c:v>16.53981</c:v>
                </c:pt>
                <c:pt idx="87">
                  <c:v>15.408947</c:v>
                </c:pt>
                <c:pt idx="88">
                  <c:v>14.188071</c:v>
                </c:pt>
                <c:pt idx="89">
                  <c:v>13.157359</c:v>
                </c:pt>
                <c:pt idx="90">
                  <c:v>12.276767</c:v>
                </c:pt>
                <c:pt idx="91">
                  <c:v>11.506269</c:v>
                </c:pt>
                <c:pt idx="92">
                  <c:v>10.845842</c:v>
                </c:pt>
                <c:pt idx="93">
                  <c:v>10.255472</c:v>
                </c:pt>
                <c:pt idx="94">
                  <c:v>9.739149</c:v>
                </c:pt>
                <c:pt idx="95">
                  <c:v>9.274863</c:v>
                </c:pt>
                <c:pt idx="96">
                  <c:v>8.480382</c:v>
                </c:pt>
                <c:pt idx="97">
                  <c:v>7.822991</c:v>
                </c:pt>
                <c:pt idx="98">
                  <c:v>7.269667</c:v>
                </c:pt>
                <c:pt idx="99">
                  <c:v>6.796394</c:v>
                </c:pt>
                <c:pt idx="100">
                  <c:v>6.38616</c:v>
                </c:pt>
                <c:pt idx="101">
                  <c:v>6.027958</c:v>
                </c:pt>
                <c:pt idx="102">
                  <c:v>5.428626</c:v>
                </c:pt>
                <c:pt idx="103">
                  <c:v>4.947363</c:v>
                </c:pt>
                <c:pt idx="104">
                  <c:v>4.552150999999999</c:v>
                </c:pt>
                <c:pt idx="105">
                  <c:v>4.219975</c:v>
                </c:pt>
                <c:pt idx="106">
                  <c:v>3.937826</c:v>
                </c:pt>
                <c:pt idx="107">
                  <c:v>3.6947</c:v>
                </c:pt>
                <c:pt idx="108">
                  <c:v>3.48159</c:v>
                </c:pt>
                <c:pt idx="109">
                  <c:v>3.294494</c:v>
                </c:pt>
                <c:pt idx="110">
                  <c:v>3.12841</c:v>
                </c:pt>
                <c:pt idx="111">
                  <c:v>2.980335</c:v>
                </c:pt>
                <c:pt idx="112">
                  <c:v>2.846268</c:v>
                </c:pt>
                <c:pt idx="113">
                  <c:v>2.615153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stoppingC2F6!$C$1</c:f>
              <c:strCache>
                <c:ptCount val="1"/>
                <c:pt idx="0">
                  <c:v>He</c:v>
                </c:pt>
              </c:strCache>
            </c:strRef>
          </c:tx>
          <c:marker>
            <c:symbol val="none"/>
          </c:marker>
          <c:xVal>
            <c:numRef>
              <c:f>stoppingC2F6!$A$2:$A$115</c:f>
              <c:numCache>
                <c:formatCode>General</c:formatCode>
                <c:ptCount val="114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2.0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3.0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4.0</c:v>
                </c:pt>
                <c:pt idx="18">
                  <c:v>4.5</c:v>
                </c:pt>
                <c:pt idx="19">
                  <c:v>5.0</c:v>
                </c:pt>
                <c:pt idx="20">
                  <c:v>5.5</c:v>
                </c:pt>
                <c:pt idx="21">
                  <c:v>6.0</c:v>
                </c:pt>
                <c:pt idx="22">
                  <c:v>6.5</c:v>
                </c:pt>
                <c:pt idx="23">
                  <c:v>7.0</c:v>
                </c:pt>
                <c:pt idx="24">
                  <c:v>8.0</c:v>
                </c:pt>
                <c:pt idx="25">
                  <c:v>9.0</c:v>
                </c:pt>
                <c:pt idx="26">
                  <c:v>10.0</c:v>
                </c:pt>
                <c:pt idx="27">
                  <c:v>11.0</c:v>
                </c:pt>
                <c:pt idx="28">
                  <c:v>12.0</c:v>
                </c:pt>
                <c:pt idx="29">
                  <c:v>13.0</c:v>
                </c:pt>
                <c:pt idx="30">
                  <c:v>14.0</c:v>
                </c:pt>
                <c:pt idx="31">
                  <c:v>15.0</c:v>
                </c:pt>
                <c:pt idx="32">
                  <c:v>16.0</c:v>
                </c:pt>
                <c:pt idx="33">
                  <c:v>17.0</c:v>
                </c:pt>
                <c:pt idx="34">
                  <c:v>18.0</c:v>
                </c:pt>
                <c:pt idx="35">
                  <c:v>20.0</c:v>
                </c:pt>
                <c:pt idx="36">
                  <c:v>22.5</c:v>
                </c:pt>
                <c:pt idx="37">
                  <c:v>25.0</c:v>
                </c:pt>
                <c:pt idx="38">
                  <c:v>27.5</c:v>
                </c:pt>
                <c:pt idx="39">
                  <c:v>30.0</c:v>
                </c:pt>
                <c:pt idx="40">
                  <c:v>32.5</c:v>
                </c:pt>
                <c:pt idx="41">
                  <c:v>35.0</c:v>
                </c:pt>
                <c:pt idx="42">
                  <c:v>37.5</c:v>
                </c:pt>
                <c:pt idx="43">
                  <c:v>40.0</c:v>
                </c:pt>
                <c:pt idx="44">
                  <c:v>45.0</c:v>
                </c:pt>
                <c:pt idx="45">
                  <c:v>50.0</c:v>
                </c:pt>
                <c:pt idx="46">
                  <c:v>55.0</c:v>
                </c:pt>
                <c:pt idx="47">
                  <c:v>60.0</c:v>
                </c:pt>
                <c:pt idx="48">
                  <c:v>65.0</c:v>
                </c:pt>
                <c:pt idx="49">
                  <c:v>70.0</c:v>
                </c:pt>
                <c:pt idx="50">
                  <c:v>80.0</c:v>
                </c:pt>
                <c:pt idx="51">
                  <c:v>90.0</c:v>
                </c:pt>
                <c:pt idx="52">
                  <c:v>100.0</c:v>
                </c:pt>
                <c:pt idx="53">
                  <c:v>110.0</c:v>
                </c:pt>
                <c:pt idx="54">
                  <c:v>120.0</c:v>
                </c:pt>
                <c:pt idx="55">
                  <c:v>130.0</c:v>
                </c:pt>
                <c:pt idx="56">
                  <c:v>140.0</c:v>
                </c:pt>
                <c:pt idx="57">
                  <c:v>150.0</c:v>
                </c:pt>
                <c:pt idx="58">
                  <c:v>160.0</c:v>
                </c:pt>
                <c:pt idx="59">
                  <c:v>170.0</c:v>
                </c:pt>
                <c:pt idx="60">
                  <c:v>180.0</c:v>
                </c:pt>
                <c:pt idx="61">
                  <c:v>200.0</c:v>
                </c:pt>
                <c:pt idx="62">
                  <c:v>225.0</c:v>
                </c:pt>
                <c:pt idx="63">
                  <c:v>250.0</c:v>
                </c:pt>
                <c:pt idx="64">
                  <c:v>275.0</c:v>
                </c:pt>
                <c:pt idx="65">
                  <c:v>300.0</c:v>
                </c:pt>
                <c:pt idx="66">
                  <c:v>325.0</c:v>
                </c:pt>
                <c:pt idx="67">
                  <c:v>350.0</c:v>
                </c:pt>
                <c:pt idx="68">
                  <c:v>375.0</c:v>
                </c:pt>
                <c:pt idx="69">
                  <c:v>400.0</c:v>
                </c:pt>
                <c:pt idx="70">
                  <c:v>450.0</c:v>
                </c:pt>
                <c:pt idx="71">
                  <c:v>500.0</c:v>
                </c:pt>
                <c:pt idx="72">
                  <c:v>550.0</c:v>
                </c:pt>
                <c:pt idx="73">
                  <c:v>600.0</c:v>
                </c:pt>
                <c:pt idx="74">
                  <c:v>650.0</c:v>
                </c:pt>
                <c:pt idx="75">
                  <c:v>700.0</c:v>
                </c:pt>
                <c:pt idx="76">
                  <c:v>800.0</c:v>
                </c:pt>
                <c:pt idx="77">
                  <c:v>900.0</c:v>
                </c:pt>
                <c:pt idx="78">
                  <c:v>1000.0</c:v>
                </c:pt>
                <c:pt idx="79">
                  <c:v>1100.0</c:v>
                </c:pt>
                <c:pt idx="80">
                  <c:v>1200.0</c:v>
                </c:pt>
                <c:pt idx="81">
                  <c:v>1300.0</c:v>
                </c:pt>
                <c:pt idx="82">
                  <c:v>1400.0</c:v>
                </c:pt>
                <c:pt idx="83">
                  <c:v>1500.0</c:v>
                </c:pt>
                <c:pt idx="84">
                  <c:v>1600.0</c:v>
                </c:pt>
                <c:pt idx="85">
                  <c:v>1700.0</c:v>
                </c:pt>
                <c:pt idx="86">
                  <c:v>1800.0</c:v>
                </c:pt>
                <c:pt idx="87">
                  <c:v>2000.0</c:v>
                </c:pt>
                <c:pt idx="88">
                  <c:v>2250.0</c:v>
                </c:pt>
                <c:pt idx="89">
                  <c:v>2500.0</c:v>
                </c:pt>
                <c:pt idx="90">
                  <c:v>2750.0</c:v>
                </c:pt>
                <c:pt idx="91">
                  <c:v>3000.0</c:v>
                </c:pt>
                <c:pt idx="92">
                  <c:v>3250.0</c:v>
                </c:pt>
                <c:pt idx="93">
                  <c:v>3500.0</c:v>
                </c:pt>
                <c:pt idx="94">
                  <c:v>3750.0</c:v>
                </c:pt>
                <c:pt idx="95">
                  <c:v>4000.0</c:v>
                </c:pt>
                <c:pt idx="96">
                  <c:v>4500.0</c:v>
                </c:pt>
                <c:pt idx="97">
                  <c:v>5000.0</c:v>
                </c:pt>
                <c:pt idx="98">
                  <c:v>5500.0</c:v>
                </c:pt>
                <c:pt idx="99">
                  <c:v>6000.0</c:v>
                </c:pt>
                <c:pt idx="100">
                  <c:v>6500.0</c:v>
                </c:pt>
                <c:pt idx="101">
                  <c:v>7000.0</c:v>
                </c:pt>
                <c:pt idx="102">
                  <c:v>8000.0</c:v>
                </c:pt>
                <c:pt idx="103">
                  <c:v>9000.0</c:v>
                </c:pt>
                <c:pt idx="104">
                  <c:v>10000.0</c:v>
                </c:pt>
                <c:pt idx="105">
                  <c:v>11000.0</c:v>
                </c:pt>
                <c:pt idx="106">
                  <c:v>12000.0</c:v>
                </c:pt>
                <c:pt idx="107">
                  <c:v>13000.0</c:v>
                </c:pt>
                <c:pt idx="108">
                  <c:v>14000.0</c:v>
                </c:pt>
                <c:pt idx="109">
                  <c:v>15000.0</c:v>
                </c:pt>
                <c:pt idx="110">
                  <c:v>16000.0</c:v>
                </c:pt>
                <c:pt idx="111">
                  <c:v>17000.0</c:v>
                </c:pt>
                <c:pt idx="112">
                  <c:v>18000.0</c:v>
                </c:pt>
                <c:pt idx="113">
                  <c:v>20000.0</c:v>
                </c:pt>
              </c:numCache>
            </c:numRef>
          </c:xVal>
          <c:yVal>
            <c:numRef>
              <c:f>stoppingC2F6!$C$2:$C$115</c:f>
              <c:numCache>
                <c:formatCode>0.000E+00</c:formatCode>
                <c:ptCount val="114"/>
                <c:pt idx="0">
                  <c:v>23.089</c:v>
                </c:pt>
                <c:pt idx="1">
                  <c:v>23.403</c:v>
                </c:pt>
                <c:pt idx="2">
                  <c:v>23.69</c:v>
                </c:pt>
                <c:pt idx="3">
                  <c:v>23.94</c:v>
                </c:pt>
                <c:pt idx="4">
                  <c:v>24.19</c:v>
                </c:pt>
                <c:pt idx="5">
                  <c:v>24.42</c:v>
                </c:pt>
                <c:pt idx="6">
                  <c:v>24.63</c:v>
                </c:pt>
                <c:pt idx="7">
                  <c:v>24.84</c:v>
                </c:pt>
                <c:pt idx="8">
                  <c:v>25.05</c:v>
                </c:pt>
                <c:pt idx="9">
                  <c:v>25.42</c:v>
                </c:pt>
                <c:pt idx="10">
                  <c:v>25.86</c:v>
                </c:pt>
                <c:pt idx="11">
                  <c:v>26.28</c:v>
                </c:pt>
                <c:pt idx="12">
                  <c:v>26.68</c:v>
                </c:pt>
                <c:pt idx="13">
                  <c:v>27.07</c:v>
                </c:pt>
                <c:pt idx="14">
                  <c:v>27.43</c:v>
                </c:pt>
                <c:pt idx="15">
                  <c:v>27.81</c:v>
                </c:pt>
                <c:pt idx="16">
                  <c:v>28.17</c:v>
                </c:pt>
                <c:pt idx="17">
                  <c:v>28.517</c:v>
                </c:pt>
                <c:pt idx="18">
                  <c:v>29.207</c:v>
                </c:pt>
                <c:pt idx="19">
                  <c:v>29.87</c:v>
                </c:pt>
                <c:pt idx="20">
                  <c:v>30.53</c:v>
                </c:pt>
                <c:pt idx="21">
                  <c:v>31.173</c:v>
                </c:pt>
                <c:pt idx="22">
                  <c:v>31.803</c:v>
                </c:pt>
                <c:pt idx="23">
                  <c:v>32.417</c:v>
                </c:pt>
                <c:pt idx="24">
                  <c:v>33.628</c:v>
                </c:pt>
                <c:pt idx="25">
                  <c:v>34.805</c:v>
                </c:pt>
                <c:pt idx="26">
                  <c:v>35.946</c:v>
                </c:pt>
                <c:pt idx="27">
                  <c:v>37.061</c:v>
                </c:pt>
                <c:pt idx="28">
                  <c:v>38.151</c:v>
                </c:pt>
                <c:pt idx="29">
                  <c:v>39.212</c:v>
                </c:pt>
                <c:pt idx="30">
                  <c:v>40.247</c:v>
                </c:pt>
                <c:pt idx="31">
                  <c:v>41.264</c:v>
                </c:pt>
                <c:pt idx="32">
                  <c:v>42.26</c:v>
                </c:pt>
                <c:pt idx="33">
                  <c:v>43.232</c:v>
                </c:pt>
                <c:pt idx="34">
                  <c:v>44.188</c:v>
                </c:pt>
                <c:pt idx="35">
                  <c:v>46.036</c:v>
                </c:pt>
                <c:pt idx="36">
                  <c:v>48.244</c:v>
                </c:pt>
                <c:pt idx="37">
                  <c:v>50.36</c:v>
                </c:pt>
                <c:pt idx="38">
                  <c:v>52.372</c:v>
                </c:pt>
                <c:pt idx="39">
                  <c:v>54.313</c:v>
                </c:pt>
                <c:pt idx="40">
                  <c:v>56.158</c:v>
                </c:pt>
                <c:pt idx="41">
                  <c:v>57.942</c:v>
                </c:pt>
                <c:pt idx="42">
                  <c:v>59.643</c:v>
                </c:pt>
                <c:pt idx="43">
                  <c:v>61.287</c:v>
                </c:pt>
                <c:pt idx="44">
                  <c:v>64.389</c:v>
                </c:pt>
                <c:pt idx="45">
                  <c:v>67.296</c:v>
                </c:pt>
                <c:pt idx="46">
                  <c:v>70.02000000000001</c:v>
                </c:pt>
                <c:pt idx="47">
                  <c:v>72.616</c:v>
                </c:pt>
                <c:pt idx="48">
                  <c:v>75.098</c:v>
                </c:pt>
                <c:pt idx="49">
                  <c:v>77.475</c:v>
                </c:pt>
                <c:pt idx="50">
                  <c:v>82.01</c:v>
                </c:pt>
                <c:pt idx="51">
                  <c:v>86.25800000000001</c:v>
                </c:pt>
                <c:pt idx="52">
                  <c:v>90.279</c:v>
                </c:pt>
                <c:pt idx="53">
                  <c:v>94.08</c:v>
                </c:pt>
                <c:pt idx="54">
                  <c:v>97.68400000000001</c:v>
                </c:pt>
                <c:pt idx="55">
                  <c:v>101.1</c:v>
                </c:pt>
                <c:pt idx="56">
                  <c:v>104.314</c:v>
                </c:pt>
                <c:pt idx="57">
                  <c:v>107.457</c:v>
                </c:pt>
                <c:pt idx="58">
                  <c:v>110.405</c:v>
                </c:pt>
                <c:pt idx="59">
                  <c:v>113.2588</c:v>
                </c:pt>
                <c:pt idx="60">
                  <c:v>115.917</c:v>
                </c:pt>
                <c:pt idx="61">
                  <c:v>120.9442</c:v>
                </c:pt>
                <c:pt idx="62">
                  <c:v>126.6693</c:v>
                </c:pt>
                <c:pt idx="63">
                  <c:v>131.7075</c:v>
                </c:pt>
                <c:pt idx="64">
                  <c:v>136.3557</c:v>
                </c:pt>
                <c:pt idx="65">
                  <c:v>140.5115</c:v>
                </c:pt>
                <c:pt idx="66">
                  <c:v>144.2733</c:v>
                </c:pt>
                <c:pt idx="67">
                  <c:v>147.64</c:v>
                </c:pt>
                <c:pt idx="68">
                  <c:v>150.7107</c:v>
                </c:pt>
                <c:pt idx="69">
                  <c:v>153.3846</c:v>
                </c:pt>
                <c:pt idx="70">
                  <c:v>158.0401</c:v>
                </c:pt>
                <c:pt idx="71">
                  <c:v>161.8037</c:v>
                </c:pt>
                <c:pt idx="72">
                  <c:v>164.6733</c:v>
                </c:pt>
                <c:pt idx="73">
                  <c:v>166.9474</c:v>
                </c:pt>
                <c:pt idx="74">
                  <c:v>168.6251</c:v>
                </c:pt>
                <c:pt idx="75">
                  <c:v>169.8057</c:v>
                </c:pt>
                <c:pt idx="76">
                  <c:v>170.9735</c:v>
                </c:pt>
                <c:pt idx="77">
                  <c:v>170.9478</c:v>
                </c:pt>
                <c:pt idx="78">
                  <c:v>170.1268</c:v>
                </c:pt>
                <c:pt idx="79">
                  <c:v>168.6093</c:v>
                </c:pt>
                <c:pt idx="80">
                  <c:v>166.5945</c:v>
                </c:pt>
                <c:pt idx="81">
                  <c:v>164.3817</c:v>
                </c:pt>
                <c:pt idx="82">
                  <c:v>161.9706</c:v>
                </c:pt>
                <c:pt idx="83">
                  <c:v>159.4609</c:v>
                </c:pt>
                <c:pt idx="84">
                  <c:v>156.7523</c:v>
                </c:pt>
                <c:pt idx="85">
                  <c:v>154.0446</c:v>
                </c:pt>
                <c:pt idx="86">
                  <c:v>151.3377</c:v>
                </c:pt>
                <c:pt idx="87">
                  <c:v>145.8258</c:v>
                </c:pt>
                <c:pt idx="88">
                  <c:v>139.1137</c:v>
                </c:pt>
                <c:pt idx="89">
                  <c:v>132.7039</c:v>
                </c:pt>
                <c:pt idx="90">
                  <c:v>126.49568</c:v>
                </c:pt>
                <c:pt idx="91">
                  <c:v>120.78874</c:v>
                </c:pt>
                <c:pt idx="92">
                  <c:v>115.4828</c:v>
                </c:pt>
                <c:pt idx="93">
                  <c:v>110.47764</c:v>
                </c:pt>
                <c:pt idx="94">
                  <c:v>105.87312</c:v>
                </c:pt>
                <c:pt idx="95">
                  <c:v>101.66913</c:v>
                </c:pt>
                <c:pt idx="96">
                  <c:v>94.15239</c:v>
                </c:pt>
                <c:pt idx="97">
                  <c:v>87.6769</c:v>
                </c:pt>
                <c:pt idx="98">
                  <c:v>82.07235</c:v>
                </c:pt>
                <c:pt idx="99">
                  <c:v>77.1785</c:v>
                </c:pt>
                <c:pt idx="100">
                  <c:v>72.88521</c:v>
                </c:pt>
                <c:pt idx="101">
                  <c:v>69.07236</c:v>
                </c:pt>
                <c:pt idx="102">
                  <c:v>62.62766000000001</c:v>
                </c:pt>
                <c:pt idx="103">
                  <c:v>57.67394</c:v>
                </c:pt>
                <c:pt idx="104">
                  <c:v>53.07093</c:v>
                </c:pt>
                <c:pt idx="105">
                  <c:v>49.42842</c:v>
                </c:pt>
                <c:pt idx="106">
                  <c:v>46.31631</c:v>
                </c:pt>
                <c:pt idx="107">
                  <c:v>43.60451</c:v>
                </c:pt>
                <c:pt idx="108">
                  <c:v>41.23295</c:v>
                </c:pt>
                <c:pt idx="109">
                  <c:v>39.12158</c:v>
                </c:pt>
                <c:pt idx="110">
                  <c:v>37.25038</c:v>
                </c:pt>
                <c:pt idx="111">
                  <c:v>35.5593</c:v>
                </c:pt>
                <c:pt idx="112">
                  <c:v>34.02834</c:v>
                </c:pt>
                <c:pt idx="113">
                  <c:v>31.3767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stoppingC2F6!$D$1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xVal>
            <c:numRef>
              <c:f>stoppingC2F6!$A$2:$A$115</c:f>
              <c:numCache>
                <c:formatCode>General</c:formatCode>
                <c:ptCount val="114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2.0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3.0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4.0</c:v>
                </c:pt>
                <c:pt idx="18">
                  <c:v>4.5</c:v>
                </c:pt>
                <c:pt idx="19">
                  <c:v>5.0</c:v>
                </c:pt>
                <c:pt idx="20">
                  <c:v>5.5</c:v>
                </c:pt>
                <c:pt idx="21">
                  <c:v>6.0</c:v>
                </c:pt>
                <c:pt idx="22">
                  <c:v>6.5</c:v>
                </c:pt>
                <c:pt idx="23">
                  <c:v>7.0</c:v>
                </c:pt>
                <c:pt idx="24">
                  <c:v>8.0</c:v>
                </c:pt>
                <c:pt idx="25">
                  <c:v>9.0</c:v>
                </c:pt>
                <c:pt idx="26">
                  <c:v>10.0</c:v>
                </c:pt>
                <c:pt idx="27">
                  <c:v>11.0</c:v>
                </c:pt>
                <c:pt idx="28">
                  <c:v>12.0</c:v>
                </c:pt>
                <c:pt idx="29">
                  <c:v>13.0</c:v>
                </c:pt>
                <c:pt idx="30">
                  <c:v>14.0</c:v>
                </c:pt>
                <c:pt idx="31">
                  <c:v>15.0</c:v>
                </c:pt>
                <c:pt idx="32">
                  <c:v>16.0</c:v>
                </c:pt>
                <c:pt idx="33">
                  <c:v>17.0</c:v>
                </c:pt>
                <c:pt idx="34">
                  <c:v>18.0</c:v>
                </c:pt>
                <c:pt idx="35">
                  <c:v>20.0</c:v>
                </c:pt>
                <c:pt idx="36">
                  <c:v>22.5</c:v>
                </c:pt>
                <c:pt idx="37">
                  <c:v>25.0</c:v>
                </c:pt>
                <c:pt idx="38">
                  <c:v>27.5</c:v>
                </c:pt>
                <c:pt idx="39">
                  <c:v>30.0</c:v>
                </c:pt>
                <c:pt idx="40">
                  <c:v>32.5</c:v>
                </c:pt>
                <c:pt idx="41">
                  <c:v>35.0</c:v>
                </c:pt>
                <c:pt idx="42">
                  <c:v>37.5</c:v>
                </c:pt>
                <c:pt idx="43">
                  <c:v>40.0</c:v>
                </c:pt>
                <c:pt idx="44">
                  <c:v>45.0</c:v>
                </c:pt>
                <c:pt idx="45">
                  <c:v>50.0</c:v>
                </c:pt>
                <c:pt idx="46">
                  <c:v>55.0</c:v>
                </c:pt>
                <c:pt idx="47">
                  <c:v>60.0</c:v>
                </c:pt>
                <c:pt idx="48">
                  <c:v>65.0</c:v>
                </c:pt>
                <c:pt idx="49">
                  <c:v>70.0</c:v>
                </c:pt>
                <c:pt idx="50">
                  <c:v>80.0</c:v>
                </c:pt>
                <c:pt idx="51">
                  <c:v>90.0</c:v>
                </c:pt>
                <c:pt idx="52">
                  <c:v>100.0</c:v>
                </c:pt>
                <c:pt idx="53">
                  <c:v>110.0</c:v>
                </c:pt>
                <c:pt idx="54">
                  <c:v>120.0</c:v>
                </c:pt>
                <c:pt idx="55">
                  <c:v>130.0</c:v>
                </c:pt>
                <c:pt idx="56">
                  <c:v>140.0</c:v>
                </c:pt>
                <c:pt idx="57">
                  <c:v>150.0</c:v>
                </c:pt>
                <c:pt idx="58">
                  <c:v>160.0</c:v>
                </c:pt>
                <c:pt idx="59">
                  <c:v>170.0</c:v>
                </c:pt>
                <c:pt idx="60">
                  <c:v>180.0</c:v>
                </c:pt>
                <c:pt idx="61">
                  <c:v>200.0</c:v>
                </c:pt>
                <c:pt idx="62">
                  <c:v>225.0</c:v>
                </c:pt>
                <c:pt idx="63">
                  <c:v>250.0</c:v>
                </c:pt>
                <c:pt idx="64">
                  <c:v>275.0</c:v>
                </c:pt>
                <c:pt idx="65">
                  <c:v>300.0</c:v>
                </c:pt>
                <c:pt idx="66">
                  <c:v>325.0</c:v>
                </c:pt>
                <c:pt idx="67">
                  <c:v>350.0</c:v>
                </c:pt>
                <c:pt idx="68">
                  <c:v>375.0</c:v>
                </c:pt>
                <c:pt idx="69">
                  <c:v>400.0</c:v>
                </c:pt>
                <c:pt idx="70">
                  <c:v>450.0</c:v>
                </c:pt>
                <c:pt idx="71">
                  <c:v>500.0</c:v>
                </c:pt>
                <c:pt idx="72">
                  <c:v>550.0</c:v>
                </c:pt>
                <c:pt idx="73">
                  <c:v>600.0</c:v>
                </c:pt>
                <c:pt idx="74">
                  <c:v>650.0</c:v>
                </c:pt>
                <c:pt idx="75">
                  <c:v>700.0</c:v>
                </c:pt>
                <c:pt idx="76">
                  <c:v>800.0</c:v>
                </c:pt>
                <c:pt idx="77">
                  <c:v>900.0</c:v>
                </c:pt>
                <c:pt idx="78">
                  <c:v>1000.0</c:v>
                </c:pt>
                <c:pt idx="79">
                  <c:v>1100.0</c:v>
                </c:pt>
                <c:pt idx="80">
                  <c:v>1200.0</c:v>
                </c:pt>
                <c:pt idx="81">
                  <c:v>1300.0</c:v>
                </c:pt>
                <c:pt idx="82">
                  <c:v>1400.0</c:v>
                </c:pt>
                <c:pt idx="83">
                  <c:v>1500.0</c:v>
                </c:pt>
                <c:pt idx="84">
                  <c:v>1600.0</c:v>
                </c:pt>
                <c:pt idx="85">
                  <c:v>1700.0</c:v>
                </c:pt>
                <c:pt idx="86">
                  <c:v>1800.0</c:v>
                </c:pt>
                <c:pt idx="87">
                  <c:v>2000.0</c:v>
                </c:pt>
                <c:pt idx="88">
                  <c:v>2250.0</c:v>
                </c:pt>
                <c:pt idx="89">
                  <c:v>2500.0</c:v>
                </c:pt>
                <c:pt idx="90">
                  <c:v>2750.0</c:v>
                </c:pt>
                <c:pt idx="91">
                  <c:v>3000.0</c:v>
                </c:pt>
                <c:pt idx="92">
                  <c:v>3250.0</c:v>
                </c:pt>
                <c:pt idx="93">
                  <c:v>3500.0</c:v>
                </c:pt>
                <c:pt idx="94">
                  <c:v>3750.0</c:v>
                </c:pt>
                <c:pt idx="95">
                  <c:v>4000.0</c:v>
                </c:pt>
                <c:pt idx="96">
                  <c:v>4500.0</c:v>
                </c:pt>
                <c:pt idx="97">
                  <c:v>5000.0</c:v>
                </c:pt>
                <c:pt idx="98">
                  <c:v>5500.0</c:v>
                </c:pt>
                <c:pt idx="99">
                  <c:v>6000.0</c:v>
                </c:pt>
                <c:pt idx="100">
                  <c:v>6500.0</c:v>
                </c:pt>
                <c:pt idx="101">
                  <c:v>7000.0</c:v>
                </c:pt>
                <c:pt idx="102">
                  <c:v>8000.0</c:v>
                </c:pt>
                <c:pt idx="103">
                  <c:v>9000.0</c:v>
                </c:pt>
                <c:pt idx="104">
                  <c:v>10000.0</c:v>
                </c:pt>
                <c:pt idx="105">
                  <c:v>11000.0</c:v>
                </c:pt>
                <c:pt idx="106">
                  <c:v>12000.0</c:v>
                </c:pt>
                <c:pt idx="107">
                  <c:v>13000.0</c:v>
                </c:pt>
                <c:pt idx="108">
                  <c:v>14000.0</c:v>
                </c:pt>
                <c:pt idx="109">
                  <c:v>15000.0</c:v>
                </c:pt>
                <c:pt idx="110">
                  <c:v>16000.0</c:v>
                </c:pt>
                <c:pt idx="111">
                  <c:v>17000.0</c:v>
                </c:pt>
                <c:pt idx="112">
                  <c:v>18000.0</c:v>
                </c:pt>
                <c:pt idx="113">
                  <c:v>20000.0</c:v>
                </c:pt>
              </c:numCache>
            </c:numRef>
          </c:xVal>
          <c:yVal>
            <c:numRef>
              <c:f>stoppingC2F6!$D$2:$D$115</c:f>
              <c:numCache>
                <c:formatCode>0.000E+00</c:formatCode>
                <c:ptCount val="114"/>
                <c:pt idx="0">
                  <c:v>91.29</c:v>
                </c:pt>
                <c:pt idx="1">
                  <c:v>92.99</c:v>
                </c:pt>
                <c:pt idx="2">
                  <c:v>94.51</c:v>
                </c:pt>
                <c:pt idx="3">
                  <c:v>95.87</c:v>
                </c:pt>
                <c:pt idx="4">
                  <c:v>97.1</c:v>
                </c:pt>
                <c:pt idx="5">
                  <c:v>98.22</c:v>
                </c:pt>
                <c:pt idx="6">
                  <c:v>99.22999999999998</c:v>
                </c:pt>
                <c:pt idx="7">
                  <c:v>100.16</c:v>
                </c:pt>
                <c:pt idx="8">
                  <c:v>101.01</c:v>
                </c:pt>
                <c:pt idx="9">
                  <c:v>102.53</c:v>
                </c:pt>
                <c:pt idx="10">
                  <c:v>104.12</c:v>
                </c:pt>
                <c:pt idx="11">
                  <c:v>105.46</c:v>
                </c:pt>
                <c:pt idx="12">
                  <c:v>106.59</c:v>
                </c:pt>
                <c:pt idx="13">
                  <c:v>107.57</c:v>
                </c:pt>
                <c:pt idx="14">
                  <c:v>108.41</c:v>
                </c:pt>
                <c:pt idx="15">
                  <c:v>109.15</c:v>
                </c:pt>
                <c:pt idx="16">
                  <c:v>109.8</c:v>
                </c:pt>
                <c:pt idx="17">
                  <c:v>110.38</c:v>
                </c:pt>
                <c:pt idx="18">
                  <c:v>111.35</c:v>
                </c:pt>
                <c:pt idx="19">
                  <c:v>112.14</c:v>
                </c:pt>
                <c:pt idx="20">
                  <c:v>112.81</c:v>
                </c:pt>
                <c:pt idx="21">
                  <c:v>113.36</c:v>
                </c:pt>
                <c:pt idx="22">
                  <c:v>113.85</c:v>
                </c:pt>
                <c:pt idx="23">
                  <c:v>114.28</c:v>
                </c:pt>
                <c:pt idx="24">
                  <c:v>115.01</c:v>
                </c:pt>
                <c:pt idx="25">
                  <c:v>115.63</c:v>
                </c:pt>
                <c:pt idx="26">
                  <c:v>116.19</c:v>
                </c:pt>
                <c:pt idx="27">
                  <c:v>116.71</c:v>
                </c:pt>
                <c:pt idx="28">
                  <c:v>117.21</c:v>
                </c:pt>
                <c:pt idx="29">
                  <c:v>117.71</c:v>
                </c:pt>
                <c:pt idx="30">
                  <c:v>118.21</c:v>
                </c:pt>
                <c:pt idx="31">
                  <c:v>118.7</c:v>
                </c:pt>
                <c:pt idx="32">
                  <c:v>119.2</c:v>
                </c:pt>
                <c:pt idx="33">
                  <c:v>119.72</c:v>
                </c:pt>
                <c:pt idx="34">
                  <c:v>120.23</c:v>
                </c:pt>
                <c:pt idx="35">
                  <c:v>121.29</c:v>
                </c:pt>
                <c:pt idx="36">
                  <c:v>122.67</c:v>
                </c:pt>
                <c:pt idx="37">
                  <c:v>123.0</c:v>
                </c:pt>
                <c:pt idx="38">
                  <c:v>122.67</c:v>
                </c:pt>
                <c:pt idx="39">
                  <c:v>123.26</c:v>
                </c:pt>
                <c:pt idx="40">
                  <c:v>124.38</c:v>
                </c:pt>
                <c:pt idx="41">
                  <c:v>125.78</c:v>
                </c:pt>
                <c:pt idx="42">
                  <c:v>127.28</c:v>
                </c:pt>
                <c:pt idx="43">
                  <c:v>128.8</c:v>
                </c:pt>
                <c:pt idx="44">
                  <c:v>131.67</c:v>
                </c:pt>
                <c:pt idx="45">
                  <c:v>134.19</c:v>
                </c:pt>
                <c:pt idx="46">
                  <c:v>136.31</c:v>
                </c:pt>
                <c:pt idx="47">
                  <c:v>138.07</c:v>
                </c:pt>
                <c:pt idx="48">
                  <c:v>139.59</c:v>
                </c:pt>
                <c:pt idx="49">
                  <c:v>140.96</c:v>
                </c:pt>
                <c:pt idx="50">
                  <c:v>143.05</c:v>
                </c:pt>
                <c:pt idx="51">
                  <c:v>144.82</c:v>
                </c:pt>
                <c:pt idx="52">
                  <c:v>146.47</c:v>
                </c:pt>
                <c:pt idx="53">
                  <c:v>148.05</c:v>
                </c:pt>
                <c:pt idx="54">
                  <c:v>149.7</c:v>
                </c:pt>
                <c:pt idx="55">
                  <c:v>151.5</c:v>
                </c:pt>
                <c:pt idx="56">
                  <c:v>153.42</c:v>
                </c:pt>
                <c:pt idx="57">
                  <c:v>155.44</c:v>
                </c:pt>
                <c:pt idx="58">
                  <c:v>157.65</c:v>
                </c:pt>
                <c:pt idx="59">
                  <c:v>160.03</c:v>
                </c:pt>
                <c:pt idx="60">
                  <c:v>162.57</c:v>
                </c:pt>
                <c:pt idx="61">
                  <c:v>168.11</c:v>
                </c:pt>
                <c:pt idx="62">
                  <c:v>175.79</c:v>
                </c:pt>
                <c:pt idx="63">
                  <c:v>184.27</c:v>
                </c:pt>
                <c:pt idx="64">
                  <c:v>193.31</c:v>
                </c:pt>
                <c:pt idx="65">
                  <c:v>202.76</c:v>
                </c:pt>
                <c:pt idx="66">
                  <c:v>212.51</c:v>
                </c:pt>
                <c:pt idx="67">
                  <c:v>222.43</c:v>
                </c:pt>
                <c:pt idx="68">
                  <c:v>232.518</c:v>
                </c:pt>
                <c:pt idx="69">
                  <c:v>242.66</c:v>
                </c:pt>
                <c:pt idx="70">
                  <c:v>262.773</c:v>
                </c:pt>
                <c:pt idx="71">
                  <c:v>282.619</c:v>
                </c:pt>
                <c:pt idx="72">
                  <c:v>302.067</c:v>
                </c:pt>
                <c:pt idx="73">
                  <c:v>320.893</c:v>
                </c:pt>
                <c:pt idx="74">
                  <c:v>339.0820000000001</c:v>
                </c:pt>
                <c:pt idx="75">
                  <c:v>356.622</c:v>
                </c:pt>
                <c:pt idx="76">
                  <c:v>389.619</c:v>
                </c:pt>
                <c:pt idx="77">
                  <c:v>419.833</c:v>
                </c:pt>
                <c:pt idx="78">
                  <c:v>447.632</c:v>
                </c:pt>
                <c:pt idx="79">
                  <c:v>472.995</c:v>
                </c:pt>
                <c:pt idx="80">
                  <c:v>496.107</c:v>
                </c:pt>
                <c:pt idx="81">
                  <c:v>517.359</c:v>
                </c:pt>
                <c:pt idx="82">
                  <c:v>536.6420000000001</c:v>
                </c:pt>
                <c:pt idx="83">
                  <c:v>554.251</c:v>
                </c:pt>
                <c:pt idx="84">
                  <c:v>570.38</c:v>
                </c:pt>
                <c:pt idx="85">
                  <c:v>585.128</c:v>
                </c:pt>
                <c:pt idx="86">
                  <c:v>598.491</c:v>
                </c:pt>
                <c:pt idx="87">
                  <c:v>622.053</c:v>
                </c:pt>
                <c:pt idx="88">
                  <c:v>646.009</c:v>
                </c:pt>
                <c:pt idx="89">
                  <c:v>665.209</c:v>
                </c:pt>
                <c:pt idx="90">
                  <c:v>680.442</c:v>
                </c:pt>
                <c:pt idx="91">
                  <c:v>692.7</c:v>
                </c:pt>
                <c:pt idx="92">
                  <c:v>702.478</c:v>
                </c:pt>
                <c:pt idx="93">
                  <c:v>710.271</c:v>
                </c:pt>
                <c:pt idx="94">
                  <c:v>716.478</c:v>
                </c:pt>
                <c:pt idx="95">
                  <c:v>721.195</c:v>
                </c:pt>
                <c:pt idx="96">
                  <c:v>727.654</c:v>
                </c:pt>
                <c:pt idx="97">
                  <c:v>730.739</c:v>
                </c:pt>
                <c:pt idx="98">
                  <c:v>731.3430000000001</c:v>
                </c:pt>
                <c:pt idx="99">
                  <c:v>729.962</c:v>
                </c:pt>
                <c:pt idx="100">
                  <c:v>726.9923</c:v>
                </c:pt>
                <c:pt idx="101">
                  <c:v>722.6316</c:v>
                </c:pt>
                <c:pt idx="102">
                  <c:v>711.3314</c:v>
                </c:pt>
                <c:pt idx="103">
                  <c:v>697.5516</c:v>
                </c:pt>
                <c:pt idx="104">
                  <c:v>682.4866999999999</c:v>
                </c:pt>
                <c:pt idx="105">
                  <c:v>666.9326</c:v>
                </c:pt>
                <c:pt idx="106">
                  <c:v>651.2869</c:v>
                </c:pt>
                <c:pt idx="107">
                  <c:v>635.8476999999999</c:v>
                </c:pt>
                <c:pt idx="108">
                  <c:v>620.6137</c:v>
                </c:pt>
                <c:pt idx="109">
                  <c:v>605.8839</c:v>
                </c:pt>
                <c:pt idx="110">
                  <c:v>591.5576</c:v>
                </c:pt>
                <c:pt idx="111">
                  <c:v>577.6341</c:v>
                </c:pt>
                <c:pt idx="112">
                  <c:v>564.313</c:v>
                </c:pt>
                <c:pt idx="113">
                  <c:v>538.8768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stoppingC2F6!$E$1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xVal>
            <c:numRef>
              <c:f>stoppingC2F6!$A$2:$A$115</c:f>
              <c:numCache>
                <c:formatCode>General</c:formatCode>
                <c:ptCount val="114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2.0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3.0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4.0</c:v>
                </c:pt>
                <c:pt idx="18">
                  <c:v>4.5</c:v>
                </c:pt>
                <c:pt idx="19">
                  <c:v>5.0</c:v>
                </c:pt>
                <c:pt idx="20">
                  <c:v>5.5</c:v>
                </c:pt>
                <c:pt idx="21">
                  <c:v>6.0</c:v>
                </c:pt>
                <c:pt idx="22">
                  <c:v>6.5</c:v>
                </c:pt>
                <c:pt idx="23">
                  <c:v>7.0</c:v>
                </c:pt>
                <c:pt idx="24">
                  <c:v>8.0</c:v>
                </c:pt>
                <c:pt idx="25">
                  <c:v>9.0</c:v>
                </c:pt>
                <c:pt idx="26">
                  <c:v>10.0</c:v>
                </c:pt>
                <c:pt idx="27">
                  <c:v>11.0</c:v>
                </c:pt>
                <c:pt idx="28">
                  <c:v>12.0</c:v>
                </c:pt>
                <c:pt idx="29">
                  <c:v>13.0</c:v>
                </c:pt>
                <c:pt idx="30">
                  <c:v>14.0</c:v>
                </c:pt>
                <c:pt idx="31">
                  <c:v>15.0</c:v>
                </c:pt>
                <c:pt idx="32">
                  <c:v>16.0</c:v>
                </c:pt>
                <c:pt idx="33">
                  <c:v>17.0</c:v>
                </c:pt>
                <c:pt idx="34">
                  <c:v>18.0</c:v>
                </c:pt>
                <c:pt idx="35">
                  <c:v>20.0</c:v>
                </c:pt>
                <c:pt idx="36">
                  <c:v>22.5</c:v>
                </c:pt>
                <c:pt idx="37">
                  <c:v>25.0</c:v>
                </c:pt>
                <c:pt idx="38">
                  <c:v>27.5</c:v>
                </c:pt>
                <c:pt idx="39">
                  <c:v>30.0</c:v>
                </c:pt>
                <c:pt idx="40">
                  <c:v>32.5</c:v>
                </c:pt>
                <c:pt idx="41">
                  <c:v>35.0</c:v>
                </c:pt>
                <c:pt idx="42">
                  <c:v>37.5</c:v>
                </c:pt>
                <c:pt idx="43">
                  <c:v>40.0</c:v>
                </c:pt>
                <c:pt idx="44">
                  <c:v>45.0</c:v>
                </c:pt>
                <c:pt idx="45">
                  <c:v>50.0</c:v>
                </c:pt>
                <c:pt idx="46">
                  <c:v>55.0</c:v>
                </c:pt>
                <c:pt idx="47">
                  <c:v>60.0</c:v>
                </c:pt>
                <c:pt idx="48">
                  <c:v>65.0</c:v>
                </c:pt>
                <c:pt idx="49">
                  <c:v>70.0</c:v>
                </c:pt>
                <c:pt idx="50">
                  <c:v>80.0</c:v>
                </c:pt>
                <c:pt idx="51">
                  <c:v>90.0</c:v>
                </c:pt>
                <c:pt idx="52">
                  <c:v>100.0</c:v>
                </c:pt>
                <c:pt idx="53">
                  <c:v>110.0</c:v>
                </c:pt>
                <c:pt idx="54">
                  <c:v>120.0</c:v>
                </c:pt>
                <c:pt idx="55">
                  <c:v>130.0</c:v>
                </c:pt>
                <c:pt idx="56">
                  <c:v>140.0</c:v>
                </c:pt>
                <c:pt idx="57">
                  <c:v>150.0</c:v>
                </c:pt>
                <c:pt idx="58">
                  <c:v>160.0</c:v>
                </c:pt>
                <c:pt idx="59">
                  <c:v>170.0</c:v>
                </c:pt>
                <c:pt idx="60">
                  <c:v>180.0</c:v>
                </c:pt>
                <c:pt idx="61">
                  <c:v>200.0</c:v>
                </c:pt>
                <c:pt idx="62">
                  <c:v>225.0</c:v>
                </c:pt>
                <c:pt idx="63">
                  <c:v>250.0</c:v>
                </c:pt>
                <c:pt idx="64">
                  <c:v>275.0</c:v>
                </c:pt>
                <c:pt idx="65">
                  <c:v>300.0</c:v>
                </c:pt>
                <c:pt idx="66">
                  <c:v>325.0</c:v>
                </c:pt>
                <c:pt idx="67">
                  <c:v>350.0</c:v>
                </c:pt>
                <c:pt idx="68">
                  <c:v>375.0</c:v>
                </c:pt>
                <c:pt idx="69">
                  <c:v>400.0</c:v>
                </c:pt>
                <c:pt idx="70">
                  <c:v>450.0</c:v>
                </c:pt>
                <c:pt idx="71">
                  <c:v>500.0</c:v>
                </c:pt>
                <c:pt idx="72">
                  <c:v>550.0</c:v>
                </c:pt>
                <c:pt idx="73">
                  <c:v>600.0</c:v>
                </c:pt>
                <c:pt idx="74">
                  <c:v>650.0</c:v>
                </c:pt>
                <c:pt idx="75">
                  <c:v>700.0</c:v>
                </c:pt>
                <c:pt idx="76">
                  <c:v>800.0</c:v>
                </c:pt>
                <c:pt idx="77">
                  <c:v>900.0</c:v>
                </c:pt>
                <c:pt idx="78">
                  <c:v>1000.0</c:v>
                </c:pt>
                <c:pt idx="79">
                  <c:v>1100.0</c:v>
                </c:pt>
                <c:pt idx="80">
                  <c:v>1200.0</c:v>
                </c:pt>
                <c:pt idx="81">
                  <c:v>1300.0</c:v>
                </c:pt>
                <c:pt idx="82">
                  <c:v>1400.0</c:v>
                </c:pt>
                <c:pt idx="83">
                  <c:v>1500.0</c:v>
                </c:pt>
                <c:pt idx="84">
                  <c:v>1600.0</c:v>
                </c:pt>
                <c:pt idx="85">
                  <c:v>1700.0</c:v>
                </c:pt>
                <c:pt idx="86">
                  <c:v>1800.0</c:v>
                </c:pt>
                <c:pt idx="87">
                  <c:v>2000.0</c:v>
                </c:pt>
                <c:pt idx="88">
                  <c:v>2250.0</c:v>
                </c:pt>
                <c:pt idx="89">
                  <c:v>2500.0</c:v>
                </c:pt>
                <c:pt idx="90">
                  <c:v>2750.0</c:v>
                </c:pt>
                <c:pt idx="91">
                  <c:v>3000.0</c:v>
                </c:pt>
                <c:pt idx="92">
                  <c:v>3250.0</c:v>
                </c:pt>
                <c:pt idx="93">
                  <c:v>3500.0</c:v>
                </c:pt>
                <c:pt idx="94">
                  <c:v>3750.0</c:v>
                </c:pt>
                <c:pt idx="95">
                  <c:v>4000.0</c:v>
                </c:pt>
                <c:pt idx="96">
                  <c:v>4500.0</c:v>
                </c:pt>
                <c:pt idx="97">
                  <c:v>5000.0</c:v>
                </c:pt>
                <c:pt idx="98">
                  <c:v>5500.0</c:v>
                </c:pt>
                <c:pt idx="99">
                  <c:v>6000.0</c:v>
                </c:pt>
                <c:pt idx="100">
                  <c:v>6500.0</c:v>
                </c:pt>
                <c:pt idx="101">
                  <c:v>7000.0</c:v>
                </c:pt>
                <c:pt idx="102">
                  <c:v>8000.0</c:v>
                </c:pt>
                <c:pt idx="103">
                  <c:v>9000.0</c:v>
                </c:pt>
                <c:pt idx="104">
                  <c:v>10000.0</c:v>
                </c:pt>
                <c:pt idx="105">
                  <c:v>11000.0</c:v>
                </c:pt>
                <c:pt idx="106">
                  <c:v>12000.0</c:v>
                </c:pt>
                <c:pt idx="107">
                  <c:v>13000.0</c:v>
                </c:pt>
                <c:pt idx="108">
                  <c:v>14000.0</c:v>
                </c:pt>
                <c:pt idx="109">
                  <c:v>15000.0</c:v>
                </c:pt>
                <c:pt idx="110">
                  <c:v>16000.0</c:v>
                </c:pt>
                <c:pt idx="111">
                  <c:v>17000.0</c:v>
                </c:pt>
                <c:pt idx="112">
                  <c:v>18000.0</c:v>
                </c:pt>
                <c:pt idx="113">
                  <c:v>20000.0</c:v>
                </c:pt>
              </c:numCache>
            </c:numRef>
          </c:xVal>
          <c:yVal>
            <c:numRef>
              <c:f>stoppingC2F6!$E$2:$E$115</c:f>
              <c:numCache>
                <c:formatCode>0.000E+00</c:formatCode>
                <c:ptCount val="114"/>
                <c:pt idx="0">
                  <c:v>108.23</c:v>
                </c:pt>
                <c:pt idx="1">
                  <c:v>110.47</c:v>
                </c:pt>
                <c:pt idx="2">
                  <c:v>112.47</c:v>
                </c:pt>
                <c:pt idx="3">
                  <c:v>114.27</c:v>
                </c:pt>
                <c:pt idx="4">
                  <c:v>115.91</c:v>
                </c:pt>
                <c:pt idx="5">
                  <c:v>117.4</c:v>
                </c:pt>
                <c:pt idx="6">
                  <c:v>118.76</c:v>
                </c:pt>
                <c:pt idx="7">
                  <c:v>120.01</c:v>
                </c:pt>
                <c:pt idx="8">
                  <c:v>121.16</c:v>
                </c:pt>
                <c:pt idx="9">
                  <c:v>123.2</c:v>
                </c:pt>
                <c:pt idx="10">
                  <c:v>125.45</c:v>
                </c:pt>
                <c:pt idx="11">
                  <c:v>127.32</c:v>
                </c:pt>
                <c:pt idx="12">
                  <c:v>128.94</c:v>
                </c:pt>
                <c:pt idx="13">
                  <c:v>130.29</c:v>
                </c:pt>
                <c:pt idx="14">
                  <c:v>131.5</c:v>
                </c:pt>
                <c:pt idx="15">
                  <c:v>132.57</c:v>
                </c:pt>
                <c:pt idx="16">
                  <c:v>133.5</c:v>
                </c:pt>
                <c:pt idx="17">
                  <c:v>134.4</c:v>
                </c:pt>
                <c:pt idx="18">
                  <c:v>135.81</c:v>
                </c:pt>
                <c:pt idx="19">
                  <c:v>136.91</c:v>
                </c:pt>
                <c:pt idx="20">
                  <c:v>137.92</c:v>
                </c:pt>
                <c:pt idx="21">
                  <c:v>138.66</c:v>
                </c:pt>
                <c:pt idx="22">
                  <c:v>139.37</c:v>
                </c:pt>
                <c:pt idx="23">
                  <c:v>139.96</c:v>
                </c:pt>
                <c:pt idx="24">
                  <c:v>140.93</c:v>
                </c:pt>
                <c:pt idx="25">
                  <c:v>141.69</c:v>
                </c:pt>
                <c:pt idx="26">
                  <c:v>142.34</c:v>
                </c:pt>
                <c:pt idx="27">
                  <c:v>142.89</c:v>
                </c:pt>
                <c:pt idx="28">
                  <c:v>143.39</c:v>
                </c:pt>
                <c:pt idx="29">
                  <c:v>143.86</c:v>
                </c:pt>
                <c:pt idx="30">
                  <c:v>144.3</c:v>
                </c:pt>
                <c:pt idx="31">
                  <c:v>144.73</c:v>
                </c:pt>
                <c:pt idx="32">
                  <c:v>145.16</c:v>
                </c:pt>
                <c:pt idx="33">
                  <c:v>145.59</c:v>
                </c:pt>
                <c:pt idx="34">
                  <c:v>146.01</c:v>
                </c:pt>
                <c:pt idx="35">
                  <c:v>146.89</c:v>
                </c:pt>
                <c:pt idx="36">
                  <c:v>148.01</c:v>
                </c:pt>
                <c:pt idx="37">
                  <c:v>149.19</c:v>
                </c:pt>
                <c:pt idx="38">
                  <c:v>150.42</c:v>
                </c:pt>
                <c:pt idx="39">
                  <c:v>149.31</c:v>
                </c:pt>
                <c:pt idx="40">
                  <c:v>148.92</c:v>
                </c:pt>
                <c:pt idx="41">
                  <c:v>149.47</c:v>
                </c:pt>
                <c:pt idx="42">
                  <c:v>150.57</c:v>
                </c:pt>
                <c:pt idx="43">
                  <c:v>151.97</c:v>
                </c:pt>
                <c:pt idx="44">
                  <c:v>155.04</c:v>
                </c:pt>
                <c:pt idx="45">
                  <c:v>158.06</c:v>
                </c:pt>
                <c:pt idx="46">
                  <c:v>160.59</c:v>
                </c:pt>
                <c:pt idx="47">
                  <c:v>162.58</c:v>
                </c:pt>
                <c:pt idx="48">
                  <c:v>164.2</c:v>
                </c:pt>
                <c:pt idx="49">
                  <c:v>165.39</c:v>
                </c:pt>
                <c:pt idx="50">
                  <c:v>166.95</c:v>
                </c:pt>
                <c:pt idx="51">
                  <c:v>167.8</c:v>
                </c:pt>
                <c:pt idx="52">
                  <c:v>168.22</c:v>
                </c:pt>
                <c:pt idx="53">
                  <c:v>168.44</c:v>
                </c:pt>
                <c:pt idx="54">
                  <c:v>168.8</c:v>
                </c:pt>
                <c:pt idx="55">
                  <c:v>169.36</c:v>
                </c:pt>
                <c:pt idx="56">
                  <c:v>169.98</c:v>
                </c:pt>
                <c:pt idx="57">
                  <c:v>170.84</c:v>
                </c:pt>
                <c:pt idx="58">
                  <c:v>172.01</c:v>
                </c:pt>
                <c:pt idx="59">
                  <c:v>173.29</c:v>
                </c:pt>
                <c:pt idx="60">
                  <c:v>174.95</c:v>
                </c:pt>
                <c:pt idx="61">
                  <c:v>178.7</c:v>
                </c:pt>
                <c:pt idx="62">
                  <c:v>184.66</c:v>
                </c:pt>
                <c:pt idx="63">
                  <c:v>191.69</c:v>
                </c:pt>
                <c:pt idx="64">
                  <c:v>199.64</c:v>
                </c:pt>
                <c:pt idx="65">
                  <c:v>208.46</c:v>
                </c:pt>
                <c:pt idx="66">
                  <c:v>217.71</c:v>
                </c:pt>
                <c:pt idx="67">
                  <c:v>227.47</c:v>
                </c:pt>
                <c:pt idx="68">
                  <c:v>237.63</c:v>
                </c:pt>
                <c:pt idx="69">
                  <c:v>247.96</c:v>
                </c:pt>
                <c:pt idx="70">
                  <c:v>269.11</c:v>
                </c:pt>
                <c:pt idx="71">
                  <c:v>290.45</c:v>
                </c:pt>
                <c:pt idx="72">
                  <c:v>311.64</c:v>
                </c:pt>
                <c:pt idx="73">
                  <c:v>332.44</c:v>
                </c:pt>
                <c:pt idx="74">
                  <c:v>352.834</c:v>
                </c:pt>
                <c:pt idx="75">
                  <c:v>372.602</c:v>
                </c:pt>
                <c:pt idx="76">
                  <c:v>410.208</c:v>
                </c:pt>
                <c:pt idx="77">
                  <c:v>445.087</c:v>
                </c:pt>
                <c:pt idx="78">
                  <c:v>477.39</c:v>
                </c:pt>
                <c:pt idx="79">
                  <c:v>506.989</c:v>
                </c:pt>
                <c:pt idx="80">
                  <c:v>534.26</c:v>
                </c:pt>
                <c:pt idx="81">
                  <c:v>559.389</c:v>
                </c:pt>
                <c:pt idx="82">
                  <c:v>582.4640000000001</c:v>
                </c:pt>
                <c:pt idx="83">
                  <c:v>603.677</c:v>
                </c:pt>
                <c:pt idx="84">
                  <c:v>623.322</c:v>
                </c:pt>
                <c:pt idx="85">
                  <c:v>641.394</c:v>
                </c:pt>
                <c:pt idx="86">
                  <c:v>658.088</c:v>
                </c:pt>
                <c:pt idx="87">
                  <c:v>687.8299999999999</c:v>
                </c:pt>
                <c:pt idx="88">
                  <c:v>719.163</c:v>
                </c:pt>
                <c:pt idx="89">
                  <c:v>745.2619999999999</c:v>
                </c:pt>
                <c:pt idx="90">
                  <c:v>767.21</c:v>
                </c:pt>
                <c:pt idx="91">
                  <c:v>785.695</c:v>
                </c:pt>
                <c:pt idx="92">
                  <c:v>801.4110000000001</c:v>
                </c:pt>
                <c:pt idx="93">
                  <c:v>814.75</c:v>
                </c:pt>
                <c:pt idx="94">
                  <c:v>826.208</c:v>
                </c:pt>
                <c:pt idx="95">
                  <c:v>836.083</c:v>
                </c:pt>
                <c:pt idx="96">
                  <c:v>851.8689999999999</c:v>
                </c:pt>
                <c:pt idx="97">
                  <c:v>863.695</c:v>
                </c:pt>
                <c:pt idx="98">
                  <c:v>872.349</c:v>
                </c:pt>
                <c:pt idx="99">
                  <c:v>878.4259999999999</c:v>
                </c:pt>
                <c:pt idx="100">
                  <c:v>882.42</c:v>
                </c:pt>
                <c:pt idx="101">
                  <c:v>884.528</c:v>
                </c:pt>
                <c:pt idx="102">
                  <c:v>884.275</c:v>
                </c:pt>
                <c:pt idx="103">
                  <c:v>879.3530000000001</c:v>
                </c:pt>
                <c:pt idx="104">
                  <c:v>871.054</c:v>
                </c:pt>
                <c:pt idx="105">
                  <c:v>860.5717</c:v>
                </c:pt>
                <c:pt idx="106">
                  <c:v>848.6018</c:v>
                </c:pt>
                <c:pt idx="107">
                  <c:v>835.7419</c:v>
                </c:pt>
                <c:pt idx="108">
                  <c:v>822.2899</c:v>
                </c:pt>
                <c:pt idx="109">
                  <c:v>808.5442999999999</c:v>
                </c:pt>
                <c:pt idx="110">
                  <c:v>794.704</c:v>
                </c:pt>
                <c:pt idx="111">
                  <c:v>780.8681</c:v>
                </c:pt>
                <c:pt idx="112">
                  <c:v>767.1358</c:v>
                </c:pt>
                <c:pt idx="113">
                  <c:v>740.1803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stoppingC2F6!$F$1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xVal>
            <c:numRef>
              <c:f>stoppingC2F6!$A$2:$A$115</c:f>
              <c:numCache>
                <c:formatCode>General</c:formatCode>
                <c:ptCount val="114"/>
                <c:pt idx="0">
                  <c:v>1.0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2.0</c:v>
                </c:pt>
                <c:pt idx="10">
                  <c:v>2.25</c:v>
                </c:pt>
                <c:pt idx="11">
                  <c:v>2.5</c:v>
                </c:pt>
                <c:pt idx="12">
                  <c:v>2.75</c:v>
                </c:pt>
                <c:pt idx="13">
                  <c:v>3.0</c:v>
                </c:pt>
                <c:pt idx="14">
                  <c:v>3.25</c:v>
                </c:pt>
                <c:pt idx="15">
                  <c:v>3.5</c:v>
                </c:pt>
                <c:pt idx="16">
                  <c:v>3.75</c:v>
                </c:pt>
                <c:pt idx="17">
                  <c:v>4.0</c:v>
                </c:pt>
                <c:pt idx="18">
                  <c:v>4.5</c:v>
                </c:pt>
                <c:pt idx="19">
                  <c:v>5.0</c:v>
                </c:pt>
                <c:pt idx="20">
                  <c:v>5.5</c:v>
                </c:pt>
                <c:pt idx="21">
                  <c:v>6.0</c:v>
                </c:pt>
                <c:pt idx="22">
                  <c:v>6.5</c:v>
                </c:pt>
                <c:pt idx="23">
                  <c:v>7.0</c:v>
                </c:pt>
                <c:pt idx="24">
                  <c:v>8.0</c:v>
                </c:pt>
                <c:pt idx="25">
                  <c:v>9.0</c:v>
                </c:pt>
                <c:pt idx="26">
                  <c:v>10.0</c:v>
                </c:pt>
                <c:pt idx="27">
                  <c:v>11.0</c:v>
                </c:pt>
                <c:pt idx="28">
                  <c:v>12.0</c:v>
                </c:pt>
                <c:pt idx="29">
                  <c:v>13.0</c:v>
                </c:pt>
                <c:pt idx="30">
                  <c:v>14.0</c:v>
                </c:pt>
                <c:pt idx="31">
                  <c:v>15.0</c:v>
                </c:pt>
                <c:pt idx="32">
                  <c:v>16.0</c:v>
                </c:pt>
                <c:pt idx="33">
                  <c:v>17.0</c:v>
                </c:pt>
                <c:pt idx="34">
                  <c:v>18.0</c:v>
                </c:pt>
                <c:pt idx="35">
                  <c:v>20.0</c:v>
                </c:pt>
                <c:pt idx="36">
                  <c:v>22.5</c:v>
                </c:pt>
                <c:pt idx="37">
                  <c:v>25.0</c:v>
                </c:pt>
                <c:pt idx="38">
                  <c:v>27.5</c:v>
                </c:pt>
                <c:pt idx="39">
                  <c:v>30.0</c:v>
                </c:pt>
                <c:pt idx="40">
                  <c:v>32.5</c:v>
                </c:pt>
                <c:pt idx="41">
                  <c:v>35.0</c:v>
                </c:pt>
                <c:pt idx="42">
                  <c:v>37.5</c:v>
                </c:pt>
                <c:pt idx="43">
                  <c:v>40.0</c:v>
                </c:pt>
                <c:pt idx="44">
                  <c:v>45.0</c:v>
                </c:pt>
                <c:pt idx="45">
                  <c:v>50.0</c:v>
                </c:pt>
                <c:pt idx="46">
                  <c:v>55.0</c:v>
                </c:pt>
                <c:pt idx="47">
                  <c:v>60.0</c:v>
                </c:pt>
                <c:pt idx="48">
                  <c:v>65.0</c:v>
                </c:pt>
                <c:pt idx="49">
                  <c:v>70.0</c:v>
                </c:pt>
                <c:pt idx="50">
                  <c:v>80.0</c:v>
                </c:pt>
                <c:pt idx="51">
                  <c:v>90.0</c:v>
                </c:pt>
                <c:pt idx="52">
                  <c:v>100.0</c:v>
                </c:pt>
                <c:pt idx="53">
                  <c:v>110.0</c:v>
                </c:pt>
                <c:pt idx="54">
                  <c:v>120.0</c:v>
                </c:pt>
                <c:pt idx="55">
                  <c:v>130.0</c:v>
                </c:pt>
                <c:pt idx="56">
                  <c:v>140.0</c:v>
                </c:pt>
                <c:pt idx="57">
                  <c:v>150.0</c:v>
                </c:pt>
                <c:pt idx="58">
                  <c:v>160.0</c:v>
                </c:pt>
                <c:pt idx="59">
                  <c:v>170.0</c:v>
                </c:pt>
                <c:pt idx="60">
                  <c:v>180.0</c:v>
                </c:pt>
                <c:pt idx="61">
                  <c:v>200.0</c:v>
                </c:pt>
                <c:pt idx="62">
                  <c:v>225.0</c:v>
                </c:pt>
                <c:pt idx="63">
                  <c:v>250.0</c:v>
                </c:pt>
                <c:pt idx="64">
                  <c:v>275.0</c:v>
                </c:pt>
                <c:pt idx="65">
                  <c:v>300.0</c:v>
                </c:pt>
                <c:pt idx="66">
                  <c:v>325.0</c:v>
                </c:pt>
                <c:pt idx="67">
                  <c:v>350.0</c:v>
                </c:pt>
                <c:pt idx="68">
                  <c:v>375.0</c:v>
                </c:pt>
                <c:pt idx="69">
                  <c:v>400.0</c:v>
                </c:pt>
                <c:pt idx="70">
                  <c:v>450.0</c:v>
                </c:pt>
                <c:pt idx="71">
                  <c:v>500.0</c:v>
                </c:pt>
                <c:pt idx="72">
                  <c:v>550.0</c:v>
                </c:pt>
                <c:pt idx="73">
                  <c:v>600.0</c:v>
                </c:pt>
                <c:pt idx="74">
                  <c:v>650.0</c:v>
                </c:pt>
                <c:pt idx="75">
                  <c:v>700.0</c:v>
                </c:pt>
                <c:pt idx="76">
                  <c:v>800.0</c:v>
                </c:pt>
                <c:pt idx="77">
                  <c:v>900.0</c:v>
                </c:pt>
                <c:pt idx="78">
                  <c:v>1000.0</c:v>
                </c:pt>
                <c:pt idx="79">
                  <c:v>1100.0</c:v>
                </c:pt>
                <c:pt idx="80">
                  <c:v>1200.0</c:v>
                </c:pt>
                <c:pt idx="81">
                  <c:v>1300.0</c:v>
                </c:pt>
                <c:pt idx="82">
                  <c:v>1400.0</c:v>
                </c:pt>
                <c:pt idx="83">
                  <c:v>1500.0</c:v>
                </c:pt>
                <c:pt idx="84">
                  <c:v>1600.0</c:v>
                </c:pt>
                <c:pt idx="85">
                  <c:v>1700.0</c:v>
                </c:pt>
                <c:pt idx="86">
                  <c:v>1800.0</c:v>
                </c:pt>
                <c:pt idx="87">
                  <c:v>2000.0</c:v>
                </c:pt>
                <c:pt idx="88">
                  <c:v>2250.0</c:v>
                </c:pt>
                <c:pt idx="89">
                  <c:v>2500.0</c:v>
                </c:pt>
                <c:pt idx="90">
                  <c:v>2750.0</c:v>
                </c:pt>
                <c:pt idx="91">
                  <c:v>3000.0</c:v>
                </c:pt>
                <c:pt idx="92">
                  <c:v>3250.0</c:v>
                </c:pt>
                <c:pt idx="93">
                  <c:v>3500.0</c:v>
                </c:pt>
                <c:pt idx="94">
                  <c:v>3750.0</c:v>
                </c:pt>
                <c:pt idx="95">
                  <c:v>4000.0</c:v>
                </c:pt>
                <c:pt idx="96">
                  <c:v>4500.0</c:v>
                </c:pt>
                <c:pt idx="97">
                  <c:v>5000.0</c:v>
                </c:pt>
                <c:pt idx="98">
                  <c:v>5500.0</c:v>
                </c:pt>
                <c:pt idx="99">
                  <c:v>6000.0</c:v>
                </c:pt>
                <c:pt idx="100">
                  <c:v>6500.0</c:v>
                </c:pt>
                <c:pt idx="101">
                  <c:v>7000.0</c:v>
                </c:pt>
                <c:pt idx="102">
                  <c:v>8000.0</c:v>
                </c:pt>
                <c:pt idx="103">
                  <c:v>9000.0</c:v>
                </c:pt>
                <c:pt idx="104">
                  <c:v>10000.0</c:v>
                </c:pt>
                <c:pt idx="105">
                  <c:v>11000.0</c:v>
                </c:pt>
                <c:pt idx="106">
                  <c:v>12000.0</c:v>
                </c:pt>
                <c:pt idx="107">
                  <c:v>13000.0</c:v>
                </c:pt>
                <c:pt idx="108">
                  <c:v>14000.0</c:v>
                </c:pt>
                <c:pt idx="109">
                  <c:v>15000.0</c:v>
                </c:pt>
                <c:pt idx="110">
                  <c:v>16000.0</c:v>
                </c:pt>
                <c:pt idx="111">
                  <c:v>17000.0</c:v>
                </c:pt>
                <c:pt idx="112">
                  <c:v>18000.0</c:v>
                </c:pt>
                <c:pt idx="113">
                  <c:v>20000.0</c:v>
                </c:pt>
              </c:numCache>
            </c:numRef>
          </c:xVal>
          <c:yVal>
            <c:numRef>
              <c:f>stoppingC2F6!$F$2:$F$115</c:f>
              <c:numCache>
                <c:formatCode>0.000E+00</c:formatCode>
                <c:ptCount val="114"/>
                <c:pt idx="0">
                  <c:v>136.68</c:v>
                </c:pt>
                <c:pt idx="1">
                  <c:v>139.78</c:v>
                </c:pt>
                <c:pt idx="2">
                  <c:v>142.66</c:v>
                </c:pt>
                <c:pt idx="3">
                  <c:v>145.21</c:v>
                </c:pt>
                <c:pt idx="4">
                  <c:v>147.64</c:v>
                </c:pt>
                <c:pt idx="5">
                  <c:v>149.76</c:v>
                </c:pt>
                <c:pt idx="6">
                  <c:v>151.75</c:v>
                </c:pt>
                <c:pt idx="7">
                  <c:v>153.54</c:v>
                </c:pt>
                <c:pt idx="8">
                  <c:v>155.3</c:v>
                </c:pt>
                <c:pt idx="9">
                  <c:v>158.3</c:v>
                </c:pt>
                <c:pt idx="10">
                  <c:v>161.56</c:v>
                </c:pt>
                <c:pt idx="11">
                  <c:v>164.27</c:v>
                </c:pt>
                <c:pt idx="12">
                  <c:v>166.72</c:v>
                </c:pt>
                <c:pt idx="13">
                  <c:v>168.74</c:v>
                </c:pt>
                <c:pt idx="14">
                  <c:v>170.51</c:v>
                </c:pt>
                <c:pt idx="15">
                  <c:v>172.15</c:v>
                </c:pt>
                <c:pt idx="16">
                  <c:v>173.47</c:v>
                </c:pt>
                <c:pt idx="17">
                  <c:v>174.75</c:v>
                </c:pt>
                <c:pt idx="18">
                  <c:v>176.85</c:v>
                </c:pt>
                <c:pt idx="19">
                  <c:v>178.47</c:v>
                </c:pt>
                <c:pt idx="20">
                  <c:v>179.73</c:v>
                </c:pt>
                <c:pt idx="21">
                  <c:v>180.82</c:v>
                </c:pt>
                <c:pt idx="22">
                  <c:v>181.65</c:v>
                </c:pt>
                <c:pt idx="23">
                  <c:v>182.35</c:v>
                </c:pt>
                <c:pt idx="24">
                  <c:v>183.31</c:v>
                </c:pt>
                <c:pt idx="25">
                  <c:v>183.93</c:v>
                </c:pt>
                <c:pt idx="26">
                  <c:v>184.24</c:v>
                </c:pt>
                <c:pt idx="27">
                  <c:v>184.45</c:v>
                </c:pt>
                <c:pt idx="28">
                  <c:v>184.47</c:v>
                </c:pt>
                <c:pt idx="29">
                  <c:v>184.33</c:v>
                </c:pt>
                <c:pt idx="30">
                  <c:v>184.21</c:v>
                </c:pt>
                <c:pt idx="31">
                  <c:v>184.04</c:v>
                </c:pt>
                <c:pt idx="32">
                  <c:v>183.81</c:v>
                </c:pt>
                <c:pt idx="33">
                  <c:v>183.53</c:v>
                </c:pt>
                <c:pt idx="34">
                  <c:v>183.31</c:v>
                </c:pt>
                <c:pt idx="35">
                  <c:v>182.75</c:v>
                </c:pt>
                <c:pt idx="36">
                  <c:v>182.21</c:v>
                </c:pt>
                <c:pt idx="37">
                  <c:v>181.59</c:v>
                </c:pt>
                <c:pt idx="38">
                  <c:v>181.11</c:v>
                </c:pt>
                <c:pt idx="39">
                  <c:v>180.69</c:v>
                </c:pt>
                <c:pt idx="40">
                  <c:v>180.46</c:v>
                </c:pt>
                <c:pt idx="41">
                  <c:v>180.23</c:v>
                </c:pt>
                <c:pt idx="42">
                  <c:v>180.0</c:v>
                </c:pt>
                <c:pt idx="43">
                  <c:v>182.36</c:v>
                </c:pt>
                <c:pt idx="44">
                  <c:v>185.14</c:v>
                </c:pt>
                <c:pt idx="45">
                  <c:v>185.89</c:v>
                </c:pt>
                <c:pt idx="46">
                  <c:v>185.67</c:v>
                </c:pt>
                <c:pt idx="47">
                  <c:v>184.97</c:v>
                </c:pt>
                <c:pt idx="48">
                  <c:v>184.05</c:v>
                </c:pt>
                <c:pt idx="49">
                  <c:v>183.15</c:v>
                </c:pt>
                <c:pt idx="50">
                  <c:v>181.42</c:v>
                </c:pt>
                <c:pt idx="51">
                  <c:v>180.41</c:v>
                </c:pt>
                <c:pt idx="52">
                  <c:v>180.18</c:v>
                </c:pt>
                <c:pt idx="53">
                  <c:v>180.5</c:v>
                </c:pt>
                <c:pt idx="54">
                  <c:v>181.51</c:v>
                </c:pt>
                <c:pt idx="55">
                  <c:v>182.83</c:v>
                </c:pt>
                <c:pt idx="56">
                  <c:v>184.62</c:v>
                </c:pt>
                <c:pt idx="57">
                  <c:v>186.64</c:v>
                </c:pt>
                <c:pt idx="58">
                  <c:v>188.95</c:v>
                </c:pt>
                <c:pt idx="59">
                  <c:v>191.22</c:v>
                </c:pt>
                <c:pt idx="60">
                  <c:v>193.75</c:v>
                </c:pt>
                <c:pt idx="61">
                  <c:v>198.86</c:v>
                </c:pt>
                <c:pt idx="62">
                  <c:v>205.5</c:v>
                </c:pt>
                <c:pt idx="63">
                  <c:v>212.31</c:v>
                </c:pt>
                <c:pt idx="64">
                  <c:v>219.3</c:v>
                </c:pt>
                <c:pt idx="65">
                  <c:v>226.39</c:v>
                </c:pt>
                <c:pt idx="66">
                  <c:v>233.62</c:v>
                </c:pt>
                <c:pt idx="67">
                  <c:v>241.05</c:v>
                </c:pt>
                <c:pt idx="68">
                  <c:v>248.64</c:v>
                </c:pt>
                <c:pt idx="69">
                  <c:v>256.38</c:v>
                </c:pt>
                <c:pt idx="70">
                  <c:v>272.19</c:v>
                </c:pt>
                <c:pt idx="71">
                  <c:v>288.35</c:v>
                </c:pt>
                <c:pt idx="72">
                  <c:v>304.79</c:v>
                </c:pt>
                <c:pt idx="73">
                  <c:v>321.35</c:v>
                </c:pt>
                <c:pt idx="74">
                  <c:v>337.97</c:v>
                </c:pt>
                <c:pt idx="75">
                  <c:v>354.74</c:v>
                </c:pt>
                <c:pt idx="76">
                  <c:v>388.09</c:v>
                </c:pt>
                <c:pt idx="77">
                  <c:v>421.38</c:v>
                </c:pt>
                <c:pt idx="78">
                  <c:v>454.2</c:v>
                </c:pt>
                <c:pt idx="79">
                  <c:v>486.61</c:v>
                </c:pt>
                <c:pt idx="80">
                  <c:v>518.36</c:v>
                </c:pt>
                <c:pt idx="81">
                  <c:v>549.52</c:v>
                </c:pt>
                <c:pt idx="82">
                  <c:v>579.97</c:v>
                </c:pt>
                <c:pt idx="83">
                  <c:v>609.5</c:v>
                </c:pt>
                <c:pt idx="84">
                  <c:v>638.29</c:v>
                </c:pt>
                <c:pt idx="85">
                  <c:v>666.1320000000001</c:v>
                </c:pt>
                <c:pt idx="86">
                  <c:v>693.118</c:v>
                </c:pt>
                <c:pt idx="87">
                  <c:v>744.098</c:v>
                </c:pt>
                <c:pt idx="88">
                  <c:v>802.457</c:v>
                </c:pt>
                <c:pt idx="89">
                  <c:v>855.048</c:v>
                </c:pt>
                <c:pt idx="90">
                  <c:v>901.936</c:v>
                </c:pt>
                <c:pt idx="91">
                  <c:v>943.6</c:v>
                </c:pt>
                <c:pt idx="92">
                  <c:v>980.424</c:v>
                </c:pt>
                <c:pt idx="93">
                  <c:v>1013.296</c:v>
                </c:pt>
                <c:pt idx="94">
                  <c:v>1042.006</c:v>
                </c:pt>
                <c:pt idx="95">
                  <c:v>1066.749</c:v>
                </c:pt>
                <c:pt idx="96">
                  <c:v>1107.312</c:v>
                </c:pt>
                <c:pt idx="97">
                  <c:v>1138.954</c:v>
                </c:pt>
                <c:pt idx="98">
                  <c:v>1162.654</c:v>
                </c:pt>
                <c:pt idx="99">
                  <c:v>1180.4</c:v>
                </c:pt>
                <c:pt idx="100">
                  <c:v>1194.181</c:v>
                </c:pt>
                <c:pt idx="101">
                  <c:v>1202.991</c:v>
                </c:pt>
                <c:pt idx="102">
                  <c:v>1214.674</c:v>
                </c:pt>
                <c:pt idx="103">
                  <c:v>1217.422</c:v>
                </c:pt>
                <c:pt idx="104">
                  <c:v>1215.217</c:v>
                </c:pt>
                <c:pt idx="105">
                  <c:v>1209.045</c:v>
                </c:pt>
                <c:pt idx="106">
                  <c:v>1200.9</c:v>
                </c:pt>
                <c:pt idx="107">
                  <c:v>1190.775</c:v>
                </c:pt>
                <c:pt idx="108">
                  <c:v>1178.666</c:v>
                </c:pt>
                <c:pt idx="109">
                  <c:v>1166.571</c:v>
                </c:pt>
                <c:pt idx="110">
                  <c:v>1154.487</c:v>
                </c:pt>
                <c:pt idx="111">
                  <c:v>1141.412</c:v>
                </c:pt>
                <c:pt idx="112">
                  <c:v>1128.344</c:v>
                </c:pt>
                <c:pt idx="113">
                  <c:v>1103.228</c:v>
                </c:pt>
              </c:numCache>
            </c:numRef>
          </c:yVal>
          <c:smooth val="1"/>
        </c:ser>
        <c:ser>
          <c:idx val="7"/>
          <c:order val="5"/>
          <c:tx>
            <c:v>19F(g,a)15N</c:v>
          </c:tx>
          <c:spPr>
            <a:ln>
              <a:noFill/>
            </a:ln>
          </c:spPr>
          <c:marker>
            <c:symbol val="triangle"/>
            <c:size val="18"/>
            <c:spPr>
              <a:solidFill>
                <a:srgbClr val="FF08FB"/>
              </a:solidFill>
              <a:ln w="28575">
                <a:solidFill>
                  <a:schemeClr val="tx1"/>
                </a:solidFill>
              </a:ln>
            </c:spPr>
          </c:marker>
          <c:xVal>
            <c:numRef>
              <c:f>master!$G$2</c:f>
              <c:numCache>
                <c:formatCode>0.0</c:formatCode>
                <c:ptCount val="1"/>
                <c:pt idx="0">
                  <c:v>313.6842105263158</c:v>
                </c:pt>
              </c:numCache>
            </c:numRef>
          </c:xVal>
          <c:yVal>
            <c:numRef>
              <c:f>master!$H$2</c:f>
              <c:numCache>
                <c:formatCode>0.0</c:formatCode>
                <c:ptCount val="1"/>
                <c:pt idx="0">
                  <c:v>208.46</c:v>
                </c:pt>
              </c:numCache>
            </c:numRef>
          </c:yVal>
          <c:smooth val="1"/>
        </c:ser>
        <c:ser>
          <c:idx val="11"/>
          <c:order val="6"/>
          <c:tx>
            <c:v>13C(g,n)12C</c:v>
          </c:tx>
          <c:spPr>
            <a:ln>
              <a:noFill/>
            </a:ln>
          </c:spPr>
          <c:marker>
            <c:symbol val="diamond"/>
            <c:size val="15"/>
            <c:spPr>
              <a:solidFill>
                <a:srgbClr val="B4FF0B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master!$G$4</c:f>
              <c:numCache>
                <c:formatCode>0.0</c:formatCode>
                <c:ptCount val="1"/>
                <c:pt idx="0">
                  <c:v>42.59153846153843</c:v>
                </c:pt>
              </c:numCache>
            </c:numRef>
          </c:xVal>
          <c:yVal>
            <c:numRef>
              <c:f>master!$H$4</c:f>
              <c:numCache>
                <c:formatCode>0.0</c:formatCode>
                <c:ptCount val="1"/>
                <c:pt idx="0">
                  <c:v>128.8</c:v>
                </c:pt>
              </c:numCache>
            </c:numRef>
          </c:yVal>
          <c:smooth val="1"/>
        </c:ser>
        <c:ser>
          <c:idx val="8"/>
          <c:order val="7"/>
          <c:tx>
            <c:v>Bell dE/dx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master!$B$42:$B$43</c:f>
              <c:numCache>
                <c:formatCode>0.00E+00</c:formatCode>
                <c:ptCount val="2"/>
                <c:pt idx="0">
                  <c:v>0.01</c:v>
                </c:pt>
                <c:pt idx="1">
                  <c:v>100000.0</c:v>
                </c:pt>
              </c:numCache>
            </c:numRef>
          </c:xVal>
          <c:yVal>
            <c:numRef>
              <c:f>master!$C$42:$C$43</c:f>
              <c:numCache>
                <c:formatCode>General</c:formatCode>
                <c:ptCount val="2"/>
                <c:pt idx="0">
                  <c:v>160.0238133895001</c:v>
                </c:pt>
                <c:pt idx="1">
                  <c:v>160.0238133895001</c:v>
                </c:pt>
              </c:numCache>
            </c:numRef>
          </c:yVal>
          <c:smooth val="1"/>
        </c:ser>
        <c:ser>
          <c:idx val="9"/>
          <c:order val="8"/>
          <c:tx>
            <c:v>Harper dE/dx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master!$B$46:$B$47</c:f>
              <c:numCache>
                <c:formatCode>0.00E+00</c:formatCode>
                <c:ptCount val="2"/>
                <c:pt idx="0">
                  <c:v>0.01</c:v>
                </c:pt>
                <c:pt idx="1">
                  <c:v>100000.0</c:v>
                </c:pt>
              </c:numCache>
            </c:numRef>
          </c:xVal>
          <c:yVal>
            <c:numRef>
              <c:f>master!$C$46:$C$47</c:f>
              <c:numCache>
                <c:formatCode>General</c:formatCode>
                <c:ptCount val="2"/>
                <c:pt idx="0">
                  <c:v>197.8600587117983</c:v>
                </c:pt>
                <c:pt idx="1">
                  <c:v>197.8600587117983</c:v>
                </c:pt>
              </c:numCache>
            </c:numRef>
          </c:yVal>
          <c:smooth val="1"/>
        </c:ser>
        <c:ser>
          <c:idx val="10"/>
          <c:order val="9"/>
          <c:tx>
            <c:v>Ecrit</c:v>
          </c:tx>
          <c:spPr>
            <a:ln w="76200" cmpd="sng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master!$B$50:$B$51</c:f>
              <c:numCache>
                <c:formatCode>General</c:formatCode>
                <c:ptCount val="2"/>
                <c:pt idx="0">
                  <c:v>11.11942878473107</c:v>
                </c:pt>
                <c:pt idx="1">
                  <c:v>11.11942878473107</c:v>
                </c:pt>
              </c:numCache>
            </c:numRef>
          </c:xVal>
          <c:yVal>
            <c:numRef>
              <c:f>master!$C$50:$C$51</c:f>
              <c:numCache>
                <c:formatCode>0.00E+00</c:formatCode>
                <c:ptCount val="2"/>
                <c:pt idx="0">
                  <c:v>0.01</c:v>
                </c:pt>
                <c:pt idx="1">
                  <c:v>100000.0</c:v>
                </c:pt>
              </c:numCache>
            </c:numRef>
          </c:yVal>
          <c:smooth val="1"/>
        </c:ser>
        <c:ser>
          <c:idx val="5"/>
          <c:order val="10"/>
          <c:tx>
            <c:v>19F(n,n)19F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FF6600"/>
              </a:solidFill>
            </c:spPr>
          </c:marker>
          <c:xVal>
            <c:numRef>
              <c:f>master!$L$2</c:f>
              <c:numCache>
                <c:formatCode>General</c:formatCode>
                <c:ptCount val="1"/>
                <c:pt idx="0">
                  <c:v>94.99999999999997</c:v>
                </c:pt>
              </c:numCache>
            </c:numRef>
          </c:xVal>
          <c:yVal>
            <c:numRef>
              <c:f>master!$M$2</c:f>
              <c:numCache>
                <c:formatCode>General</c:formatCode>
                <c:ptCount val="1"/>
                <c:pt idx="0">
                  <c:v>180.41</c:v>
                </c:pt>
              </c:numCache>
            </c:numRef>
          </c:yVal>
          <c:smooth val="1"/>
        </c:ser>
        <c:ser>
          <c:idx val="6"/>
          <c:order val="11"/>
          <c:tx>
            <c:v>12C(n,n)12C</c:v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FF0000"/>
              </a:solidFill>
            </c:spPr>
          </c:marker>
          <c:xVal>
            <c:numRef>
              <c:f>master!$L$4</c:f>
              <c:numCache>
                <c:formatCode>0.0</c:formatCode>
                <c:ptCount val="1"/>
                <c:pt idx="0">
                  <c:v>142.0118343195266</c:v>
                </c:pt>
              </c:numCache>
            </c:numRef>
          </c:xVal>
          <c:yVal>
            <c:numRef>
              <c:f>master!$M$4</c:f>
              <c:numCache>
                <c:formatCode>0.0</c:formatCode>
                <c:ptCount val="1"/>
                <c:pt idx="0">
                  <c:v>153.42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206808"/>
        <c:axId val="2132214168"/>
      </c:scatterChart>
      <c:valAx>
        <c:axId val="2132206808"/>
        <c:scaling>
          <c:logBase val="10.0"/>
          <c:orientation val="minMax"/>
          <c:max val="20000.0"/>
          <c:min val="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E</a:t>
                </a:r>
                <a:r>
                  <a:rPr lang="en-US" sz="2400" baseline="-25000"/>
                  <a:t>ion</a:t>
                </a:r>
                <a:r>
                  <a:rPr lang="en-US" sz="2400"/>
                  <a:t>(keV)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32214168"/>
        <c:crosses val="autoZero"/>
        <c:crossBetween val="midCat"/>
      </c:valAx>
      <c:valAx>
        <c:axId val="2132214168"/>
        <c:scaling>
          <c:logBase val="10.0"/>
          <c:orientation val="minMax"/>
          <c:max val="1000.0"/>
          <c:min val="10.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dE/dx</a:t>
                </a:r>
                <a:r>
                  <a:rPr lang="en-US" sz="2400" baseline="0"/>
                  <a:t> (keV/</a:t>
                </a:r>
                <a:r>
                  <a:rPr lang="en-US" sz="2400" baseline="0">
                    <a:latin typeface="Symbol"/>
                  </a:rPr>
                  <a:t>m</a:t>
                </a:r>
                <a:r>
                  <a:rPr lang="en-US" sz="2400" baseline="0"/>
                  <a:t>m)</a:t>
                </a:r>
                <a:endParaRPr lang="en-US" sz="2400"/>
              </a:p>
            </c:rich>
          </c:tx>
          <c:layout/>
          <c:overlay val="0"/>
        </c:title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3220680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4119177899373"/>
          <c:y val="0.0616500257055497"/>
          <c:w val="0.134004237288136"/>
          <c:h val="0.6133062748599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800" kern="600" spc="-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307993410613"/>
          <c:y val="0.041335453100159"/>
          <c:w val="0.747309988362779"/>
          <c:h val="0.806642625554159"/>
        </c:manualLayout>
      </c:layout>
      <c:scatterChart>
        <c:scatterStyle val="smoothMarker"/>
        <c:varyColors val="0"/>
        <c:ser>
          <c:idx val="0"/>
          <c:order val="0"/>
          <c:tx>
            <c:v>"Saturation"</c:v>
          </c:tx>
          <c:marker>
            <c:symbol val="none"/>
          </c:marker>
          <c:xVal>
            <c:numRef>
              <c:f>vaporpressure!$B$11:$B$61</c:f>
              <c:numCache>
                <c:formatCode>General</c:formatCode>
                <c:ptCount val="51"/>
                <c:pt idx="0">
                  <c:v>-30.99999999999997</c:v>
                </c:pt>
                <c:pt idx="1">
                  <c:v>-29.99999999999997</c:v>
                </c:pt>
                <c:pt idx="2">
                  <c:v>-28.99999999999997</c:v>
                </c:pt>
                <c:pt idx="3">
                  <c:v>-27.99999999999997</c:v>
                </c:pt>
                <c:pt idx="4">
                  <c:v>-26.99999999999997</c:v>
                </c:pt>
                <c:pt idx="5">
                  <c:v>-25.99999999999997</c:v>
                </c:pt>
                <c:pt idx="6">
                  <c:v>-24.99999999999997</c:v>
                </c:pt>
                <c:pt idx="7">
                  <c:v>-23.99999999999997</c:v>
                </c:pt>
                <c:pt idx="8">
                  <c:v>-22.99999999999997</c:v>
                </c:pt>
                <c:pt idx="9">
                  <c:v>-21.99999999999997</c:v>
                </c:pt>
                <c:pt idx="10">
                  <c:v>-20.99999999999997</c:v>
                </c:pt>
                <c:pt idx="11">
                  <c:v>-19.99999999999997</c:v>
                </c:pt>
                <c:pt idx="12">
                  <c:v>-18.99999999999997</c:v>
                </c:pt>
                <c:pt idx="13">
                  <c:v>-17.99999999999997</c:v>
                </c:pt>
                <c:pt idx="14">
                  <c:v>-17.0</c:v>
                </c:pt>
                <c:pt idx="15">
                  <c:v>-16.0</c:v>
                </c:pt>
                <c:pt idx="16">
                  <c:v>-15.0</c:v>
                </c:pt>
                <c:pt idx="17">
                  <c:v>-14.0</c:v>
                </c:pt>
                <c:pt idx="18">
                  <c:v>-13.0</c:v>
                </c:pt>
                <c:pt idx="19">
                  <c:v>-12.0</c:v>
                </c:pt>
                <c:pt idx="20">
                  <c:v>-11.0</c:v>
                </c:pt>
                <c:pt idx="21">
                  <c:v>-10.0</c:v>
                </c:pt>
                <c:pt idx="22">
                  <c:v>-9.0</c:v>
                </c:pt>
                <c:pt idx="23">
                  <c:v>-8.0</c:v>
                </c:pt>
                <c:pt idx="24">
                  <c:v>-7.0</c:v>
                </c:pt>
                <c:pt idx="25">
                  <c:v>-6.0</c:v>
                </c:pt>
                <c:pt idx="26">
                  <c:v>-5.0</c:v>
                </c:pt>
                <c:pt idx="27">
                  <c:v>-4.0</c:v>
                </c:pt>
                <c:pt idx="28">
                  <c:v>-3.0</c:v>
                </c:pt>
                <c:pt idx="29">
                  <c:v>-2.0</c:v>
                </c:pt>
                <c:pt idx="30">
                  <c:v>-1.0</c:v>
                </c:pt>
                <c:pt idx="31">
                  <c:v>0.0</c:v>
                </c:pt>
                <c:pt idx="32">
                  <c:v>1.0</c:v>
                </c:pt>
                <c:pt idx="33">
                  <c:v>2.0</c:v>
                </c:pt>
                <c:pt idx="34">
                  <c:v>3.0</c:v>
                </c:pt>
                <c:pt idx="35">
                  <c:v>4.0</c:v>
                </c:pt>
                <c:pt idx="36">
                  <c:v>5.0</c:v>
                </c:pt>
                <c:pt idx="37">
                  <c:v>6.0</c:v>
                </c:pt>
                <c:pt idx="38">
                  <c:v>7.0</c:v>
                </c:pt>
                <c:pt idx="39">
                  <c:v>8.0</c:v>
                </c:pt>
                <c:pt idx="40">
                  <c:v>9.0</c:v>
                </c:pt>
                <c:pt idx="41">
                  <c:v>10.0</c:v>
                </c:pt>
                <c:pt idx="42">
                  <c:v>11.0</c:v>
                </c:pt>
                <c:pt idx="43">
                  <c:v>12.0</c:v>
                </c:pt>
                <c:pt idx="44">
                  <c:v>13.0</c:v>
                </c:pt>
                <c:pt idx="45">
                  <c:v>14.0</c:v>
                </c:pt>
                <c:pt idx="46">
                  <c:v>15.0</c:v>
                </c:pt>
                <c:pt idx="47">
                  <c:v>16.0</c:v>
                </c:pt>
                <c:pt idx="48">
                  <c:v>17.0</c:v>
                </c:pt>
                <c:pt idx="49">
                  <c:v>18.0</c:v>
                </c:pt>
                <c:pt idx="50">
                  <c:v>19.0</c:v>
                </c:pt>
              </c:numCache>
            </c:numRef>
          </c:xVal>
          <c:yVal>
            <c:numRef>
              <c:f>vaporpressure!$J$11:$J$61</c:f>
              <c:numCache>
                <c:formatCode>General</c:formatCode>
                <c:ptCount val="51"/>
                <c:pt idx="0">
                  <c:v>107.0262473467428</c:v>
                </c:pt>
                <c:pt idx="1">
                  <c:v>110.6318855040498</c:v>
                </c:pt>
                <c:pt idx="2">
                  <c:v>114.3288974360594</c:v>
                </c:pt>
                <c:pt idx="3">
                  <c:v>118.114382388019</c:v>
                </c:pt>
                <c:pt idx="4">
                  <c:v>121.9941418694334</c:v>
                </c:pt>
                <c:pt idx="5">
                  <c:v>125.9667255029266</c:v>
                </c:pt>
                <c:pt idx="6">
                  <c:v>130.0335836658747</c:v>
                </c:pt>
                <c:pt idx="7">
                  <c:v>134.1990674904064</c:v>
                </c:pt>
                <c:pt idx="8">
                  <c:v>138.4617265991455</c:v>
                </c:pt>
                <c:pt idx="9">
                  <c:v>142.8230113694683</c:v>
                </c:pt>
                <c:pt idx="10">
                  <c:v>147.2858225561271</c:v>
                </c:pt>
                <c:pt idx="11">
                  <c:v>151.8545112912507</c:v>
                </c:pt>
                <c:pt idx="12">
                  <c:v>156.5247264427104</c:v>
                </c:pt>
                <c:pt idx="13">
                  <c:v>161.2964680105061</c:v>
                </c:pt>
                <c:pt idx="14">
                  <c:v>166.1842397684002</c:v>
                </c:pt>
                <c:pt idx="15">
                  <c:v>171.1735379426304</c:v>
                </c:pt>
                <c:pt idx="16">
                  <c:v>176.278866306959</c:v>
                </c:pt>
                <c:pt idx="17">
                  <c:v>181.500224861386</c:v>
                </c:pt>
                <c:pt idx="18">
                  <c:v>186.8376136059113</c:v>
                </c:pt>
                <c:pt idx="19">
                  <c:v>192.2765287667727</c:v>
                </c:pt>
                <c:pt idx="20">
                  <c:v>197.8459778914948</c:v>
                </c:pt>
                <c:pt idx="21">
                  <c:v>203.5314572063153</c:v>
                </c:pt>
                <c:pt idx="22">
                  <c:v>209.3474704849964</c:v>
                </c:pt>
                <c:pt idx="23">
                  <c:v>215.279513953776</c:v>
                </c:pt>
                <c:pt idx="24">
                  <c:v>221.3275876126538</c:v>
                </c:pt>
                <c:pt idx="25">
                  <c:v>227.5206990091547</c:v>
                </c:pt>
                <c:pt idx="26">
                  <c:v>233.829840595754</c:v>
                </c:pt>
                <c:pt idx="27">
                  <c:v>240.2840199199761</c:v>
                </c:pt>
                <c:pt idx="28">
                  <c:v>246.868733208059</c:v>
                </c:pt>
                <c:pt idx="29">
                  <c:v>253.5839804600026</c:v>
                </c:pt>
                <c:pt idx="30">
                  <c:v>260.4442654495691</c:v>
                </c:pt>
                <c:pt idx="31">
                  <c:v>267.4495881767585</c:v>
                </c:pt>
                <c:pt idx="32">
                  <c:v>274.5999486415711</c:v>
                </c:pt>
                <c:pt idx="33">
                  <c:v>281.8953468440065</c:v>
                </c:pt>
                <c:pt idx="34">
                  <c:v>289.335782784065</c:v>
                </c:pt>
                <c:pt idx="35">
                  <c:v>296.9357602355086</c:v>
                </c:pt>
                <c:pt idx="36">
                  <c:v>304.6952791983376</c:v>
                </c:pt>
                <c:pt idx="37">
                  <c:v>312.6143396725519</c:v>
                </c:pt>
                <c:pt idx="38">
                  <c:v>320.6929416581512</c:v>
                </c:pt>
                <c:pt idx="39">
                  <c:v>328.9455889288984</c:v>
                </c:pt>
                <c:pt idx="40">
                  <c:v>337.3577777110307</c:v>
                </c:pt>
                <c:pt idx="41">
                  <c:v>345.9585155520729</c:v>
                </c:pt>
                <c:pt idx="42">
                  <c:v>354.7332986782627</c:v>
                </c:pt>
                <c:pt idx="43">
                  <c:v>363.7111346371245</c:v>
                </c:pt>
                <c:pt idx="44">
                  <c:v>372.8775196548963</c:v>
                </c:pt>
                <c:pt idx="45">
                  <c:v>382.2324537315779</c:v>
                </c:pt>
                <c:pt idx="46">
                  <c:v>391.804944414694</c:v>
                </c:pt>
                <c:pt idx="47">
                  <c:v>401.6094954780068</c:v>
                </c:pt>
                <c:pt idx="48">
                  <c:v>411.6316031477542</c:v>
                </c:pt>
                <c:pt idx="49">
                  <c:v>421.9147787452228</c:v>
                </c:pt>
                <c:pt idx="50">
                  <c:v>432.4735260441751</c:v>
                </c:pt>
              </c:numCache>
            </c:numRef>
          </c:yVal>
          <c:smooth val="1"/>
        </c:ser>
        <c:ser>
          <c:idx val="1"/>
          <c:order val="1"/>
          <c:marker>
            <c:symbol val="circle"/>
            <c:size val="11"/>
            <c:spPr>
              <a:solidFill>
                <a:srgbClr val="FF0000"/>
              </a:solidFill>
            </c:spPr>
          </c:marker>
          <c:xVal>
            <c:numRef>
              <c:f>vaporpressure!$B$1</c:f>
              <c:numCache>
                <c:formatCode>General</c:formatCode>
                <c:ptCount val="1"/>
                <c:pt idx="0">
                  <c:v>-10.0</c:v>
                </c:pt>
              </c:numCache>
            </c:numRef>
          </c:xVal>
          <c:yVal>
            <c:numRef>
              <c:f>vaporpressure!$B$2</c:f>
              <c:numCache>
                <c:formatCode>General</c:formatCode>
                <c:ptCount val="1"/>
                <c:pt idx="0">
                  <c:v>180.0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51464"/>
        <c:axId val="2137291224"/>
      </c:scatterChart>
      <c:valAx>
        <c:axId val="2137251464"/>
        <c:scaling>
          <c:orientation val="minMax"/>
          <c:min val="-2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Temperature</a:t>
                </a:r>
                <a:r>
                  <a:rPr lang="en-US" sz="1600" baseline="0"/>
                  <a:t> (C)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291224"/>
        <c:crosses val="autoZero"/>
        <c:crossBetween val="midCat"/>
      </c:valAx>
      <c:valAx>
        <c:axId val="2137291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Pressure (psia)</a:t>
                </a:r>
              </a:p>
            </c:rich>
          </c:tx>
          <c:layout>
            <c:manualLayout>
              <c:xMode val="edge"/>
              <c:yMode val="edge"/>
              <c:x val="0.0497571296870041"/>
              <c:y val="0.383194269833918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37251464"/>
        <c:crossesAt val="-20.0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736600</xdr:colOff>
      <xdr:row>11</xdr:row>
      <xdr:rowOff>12700</xdr:rowOff>
    </xdr:from>
    <xdr:to>
      <xdr:col>18</xdr:col>
      <xdr:colOff>330200</xdr:colOff>
      <xdr:row>49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330200</xdr:colOff>
      <xdr:row>4</xdr:row>
      <xdr:rowOff>50800</xdr:rowOff>
    </xdr:from>
    <xdr:to>
      <xdr:col>19</xdr:col>
      <xdr:colOff>342900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B1" workbookViewId="0">
      <selection activeCell="R3" sqref="R3"/>
    </sheetView>
  </sheetViews>
  <sheetFormatPr baseColWidth="10" defaultRowHeight="15" x14ac:dyDescent="0"/>
  <cols>
    <col min="1" max="1" width="20.6640625" customWidth="1"/>
    <col min="2" max="2" width="12.1640625" bestFit="1" customWidth="1"/>
    <col min="6" max="6" width="13.6640625" customWidth="1"/>
    <col min="8" max="8" width="13" customWidth="1"/>
    <col min="11" max="11" width="13.83203125" customWidth="1"/>
    <col min="13" max="13" width="13.83203125" customWidth="1"/>
  </cols>
  <sheetData>
    <row r="1" spans="1:13" ht="16" thickBot="1">
      <c r="A1" s="17" t="s">
        <v>76</v>
      </c>
      <c r="B1" s="18">
        <v>-10</v>
      </c>
      <c r="E1" t="s">
        <v>1</v>
      </c>
      <c r="F1" s="15" t="s">
        <v>77</v>
      </c>
      <c r="G1" s="1" t="s">
        <v>102</v>
      </c>
      <c r="H1" s="1" t="s">
        <v>103</v>
      </c>
      <c r="I1" s="26" t="s">
        <v>101</v>
      </c>
      <c r="J1" s="26"/>
      <c r="K1" s="15" t="s">
        <v>80</v>
      </c>
      <c r="L1" s="1" t="s">
        <v>104</v>
      </c>
      <c r="M1" s="1" t="s">
        <v>105</v>
      </c>
    </row>
    <row r="2" spans="1:13" ht="16" thickBot="1">
      <c r="A2" s="19" t="s">
        <v>81</v>
      </c>
      <c r="B2" s="20">
        <v>180</v>
      </c>
      <c r="F2" s="16">
        <v>5500</v>
      </c>
      <c r="G2" s="4">
        <f>(kine_gamma!C$3/(kine_gamma!B$3+kine_gamma!C$3))*($F$2-kine_gamma!B$4)</f>
        <v>313.68421052631578</v>
      </c>
      <c r="H2" s="4">
        <f>LOOKUP(G2,stoppingC2F6!A2:A115,stoppingC2F6!E2:E115)</f>
        <v>208.46</v>
      </c>
      <c r="K2" s="16">
        <v>500</v>
      </c>
      <c r="L2">
        <f>($K2/2)*(1-(((kine_neut!C$3-1)/(kine_neut!C$3+1))^2))*(1-COS(kine_neut!$K$1))</f>
        <v>94.999999999999972</v>
      </c>
      <c r="M2" s="1">
        <f>LOOKUP(L2,stoppingC2F6!A2:A115,stoppingC2F6!F2:F115)</f>
        <v>180.41</v>
      </c>
    </row>
    <row r="3" spans="1:13">
      <c r="A3" s="19" t="s">
        <v>82</v>
      </c>
      <c r="B3" s="20">
        <v>2.2000000000000002</v>
      </c>
      <c r="G3" s="1" t="s">
        <v>78</v>
      </c>
      <c r="H3" s="1" t="s">
        <v>79</v>
      </c>
      <c r="I3" t="s">
        <v>93</v>
      </c>
      <c r="L3" s="1" t="s">
        <v>78</v>
      </c>
      <c r="M3" s="1" t="s">
        <v>79</v>
      </c>
    </row>
    <row r="4" spans="1:13" ht="16" thickBot="1">
      <c r="A4" s="21" t="s">
        <v>83</v>
      </c>
      <c r="B4" s="22">
        <v>3.8</v>
      </c>
      <c r="G4" s="4">
        <f>(kine_gamma!F$3/(kine_gamma!E$3+kine_gamma!F$3))*($F$2-kine_gamma!E$4)</f>
        <v>42.591538461538434</v>
      </c>
      <c r="H4" s="4">
        <f>LOOKUP(G4,stoppingC2F6!A4:A117,stoppingC2F6!D4:D117)</f>
        <v>128.80000000000001</v>
      </c>
      <c r="L4" s="31">
        <f>($K2/2)*(1-(((kine_neut!D$3-1)/(kine_neut!D$3+1))^2))*(1-COS(kine_neut!$K$1))</f>
        <v>142.01183431952663</v>
      </c>
      <c r="M4" s="4">
        <f>LOOKUP(L4,stoppingC2F6!A2:A115,stoppingC2F6!D2:D115)</f>
        <v>153.42000000000002</v>
      </c>
    </row>
    <row r="8" spans="1:13">
      <c r="A8" s="23" t="s">
        <v>84</v>
      </c>
      <c r="B8" s="24"/>
    </row>
    <row r="9" spans="1:13">
      <c r="A9" s="23" t="s">
        <v>85</v>
      </c>
      <c r="B9" s="23">
        <f ca="1">INDIRECT(ADDRESS(42+$B$1,10,1,TRUE,"Ecrit"))</f>
        <v>11.11942878473107</v>
      </c>
    </row>
    <row r="10" spans="1:13">
      <c r="A10" s="23" t="s">
        <v>86</v>
      </c>
      <c r="B10" s="23">
        <f ca="1">INDIRECT(ADDRESS(42+$B$1,7,1,TRUE,"dEdx_crit"))</f>
        <v>160.02381338950008</v>
      </c>
    </row>
    <row r="11" spans="1:13">
      <c r="A11" s="23" t="s">
        <v>87</v>
      </c>
      <c r="B11" s="23">
        <f ca="1">INDIRECT(ADDRESS(42+$B$1,11,1,TRUE,"dEdx_crit"))</f>
        <v>197.86005871179833</v>
      </c>
    </row>
    <row r="14" spans="1:13">
      <c r="A14" t="s">
        <v>1</v>
      </c>
    </row>
    <row r="15" spans="1:13">
      <c r="A15" s="12" t="s">
        <v>1</v>
      </c>
    </row>
    <row r="40" spans="1:3">
      <c r="A40" t="s">
        <v>91</v>
      </c>
    </row>
    <row r="41" spans="1:3">
      <c r="A41" s="1" t="s">
        <v>90</v>
      </c>
      <c r="B41" s="1" t="s">
        <v>88</v>
      </c>
      <c r="C41" s="1" t="s">
        <v>89</v>
      </c>
    </row>
    <row r="42" spans="1:3">
      <c r="A42" s="1"/>
      <c r="B42" s="25">
        <v>0.01</v>
      </c>
      <c r="C42" s="1">
        <f ca="1">$B$10</f>
        <v>160.02381338950008</v>
      </c>
    </row>
    <row r="43" spans="1:3">
      <c r="A43" s="1"/>
      <c r="B43" s="25">
        <v>100000</v>
      </c>
      <c r="C43" s="1">
        <f ca="1">$B$10</f>
        <v>160.02381338950008</v>
      </c>
    </row>
    <row r="44" spans="1:3">
      <c r="A44" s="1"/>
      <c r="B44" s="1"/>
      <c r="C44" s="1"/>
    </row>
    <row r="45" spans="1:3">
      <c r="A45" s="1" t="s">
        <v>50</v>
      </c>
      <c r="B45" s="1" t="s">
        <v>88</v>
      </c>
      <c r="C45" s="1" t="s">
        <v>89</v>
      </c>
    </row>
    <row r="46" spans="1:3">
      <c r="A46" s="1"/>
      <c r="B46" s="25">
        <v>0.01</v>
      </c>
      <c r="C46" s="1">
        <f ca="1">$B$11</f>
        <v>197.86005871179833</v>
      </c>
    </row>
    <row r="47" spans="1:3">
      <c r="A47" s="1"/>
      <c r="B47" s="25">
        <v>100000</v>
      </c>
      <c r="C47" s="1">
        <f ca="1">$B$11</f>
        <v>197.86005871179833</v>
      </c>
    </row>
    <row r="48" spans="1:3">
      <c r="A48" s="1"/>
      <c r="B48" s="1"/>
      <c r="C48" s="1"/>
    </row>
    <row r="49" spans="1:3">
      <c r="A49" s="1" t="s">
        <v>92</v>
      </c>
      <c r="B49" s="1" t="s">
        <v>88</v>
      </c>
      <c r="C49" s="1" t="s">
        <v>89</v>
      </c>
    </row>
    <row r="50" spans="1:3">
      <c r="A50" s="1"/>
      <c r="B50" s="1">
        <f ca="1">$B$9</f>
        <v>11.11942878473107</v>
      </c>
      <c r="C50" s="25">
        <v>0.01</v>
      </c>
    </row>
    <row r="51" spans="1:3">
      <c r="A51" s="1"/>
      <c r="B51" s="1">
        <f ca="1">$B$9</f>
        <v>11.11942878473107</v>
      </c>
      <c r="C51" s="25">
        <v>100000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E28" sqref="E28"/>
    </sheetView>
  </sheetViews>
  <sheetFormatPr baseColWidth="10" defaultRowHeight="15" x14ac:dyDescent="0"/>
  <cols>
    <col min="1" max="16384" width="10.83203125" style="14"/>
  </cols>
  <sheetData>
    <row r="1" spans="1:8">
      <c r="A1" t="s">
        <v>63</v>
      </c>
      <c r="B1" t="s">
        <v>64</v>
      </c>
      <c r="C1" t="s">
        <v>65</v>
      </c>
      <c r="D1" t="s">
        <v>66</v>
      </c>
      <c r="E1" t="s">
        <v>106</v>
      </c>
      <c r="F1" t="s">
        <v>107</v>
      </c>
      <c r="G1" t="s">
        <v>1</v>
      </c>
      <c r="H1" t="s">
        <v>1</v>
      </c>
    </row>
    <row r="2" spans="1:8">
      <c r="A2">
        <v>1</v>
      </c>
      <c r="B2" s="29">
        <v>8.3230000000000004</v>
      </c>
      <c r="C2" s="29">
        <v>23.088999999999999</v>
      </c>
      <c r="D2" s="29">
        <v>91.289999999999992</v>
      </c>
      <c r="E2" s="29">
        <v>108.23</v>
      </c>
      <c r="F2" s="29">
        <v>136.68</v>
      </c>
      <c r="G2" t="s">
        <v>1</v>
      </c>
      <c r="H2" t="s">
        <v>1</v>
      </c>
    </row>
    <row r="3" spans="1:8">
      <c r="A3">
        <v>1.1000000000000001</v>
      </c>
      <c r="B3" s="29">
        <v>8.59</v>
      </c>
      <c r="C3" s="29">
        <v>23.402999999999999</v>
      </c>
      <c r="D3" s="29">
        <v>92.99</v>
      </c>
      <c r="E3" s="29">
        <v>110.47</v>
      </c>
      <c r="F3" s="29">
        <v>139.78</v>
      </c>
      <c r="G3" t="s">
        <v>1</v>
      </c>
      <c r="H3" t="s">
        <v>1</v>
      </c>
    </row>
    <row r="4" spans="1:8">
      <c r="A4">
        <v>1.2</v>
      </c>
      <c r="B4" s="29">
        <v>8.8469999999999995</v>
      </c>
      <c r="C4" s="29">
        <v>23.689999999999998</v>
      </c>
      <c r="D4" s="29">
        <v>94.509999999999991</v>
      </c>
      <c r="E4" s="29">
        <v>112.47</v>
      </c>
      <c r="F4" s="29">
        <v>142.66</v>
      </c>
      <c r="G4" t="s">
        <v>1</v>
      </c>
      <c r="H4" t="s">
        <v>1</v>
      </c>
    </row>
    <row r="5" spans="1:8">
      <c r="A5">
        <v>1.3</v>
      </c>
      <c r="B5" s="29">
        <v>9.0939999999999994</v>
      </c>
      <c r="C5" s="29">
        <v>23.939999999999998</v>
      </c>
      <c r="D5" s="29">
        <v>95.87</v>
      </c>
      <c r="E5" s="29">
        <v>114.27000000000001</v>
      </c>
      <c r="F5" s="29">
        <v>145.20999999999998</v>
      </c>
      <c r="G5" t="s">
        <v>1</v>
      </c>
      <c r="H5" t="s">
        <v>1</v>
      </c>
    </row>
    <row r="6" spans="1:8">
      <c r="A6">
        <v>1.4</v>
      </c>
      <c r="B6" s="29">
        <v>9.3320000000000007</v>
      </c>
      <c r="C6" s="29">
        <v>24.189999999999998</v>
      </c>
      <c r="D6" s="29">
        <v>97.1</v>
      </c>
      <c r="E6" s="29">
        <v>115.91</v>
      </c>
      <c r="F6" s="29">
        <v>147.63999999999999</v>
      </c>
      <c r="G6" t="s">
        <v>1</v>
      </c>
      <c r="H6" t="s">
        <v>1</v>
      </c>
    </row>
    <row r="7" spans="1:8">
      <c r="A7">
        <v>1.5</v>
      </c>
      <c r="B7" s="29">
        <v>9.5619999999999994</v>
      </c>
      <c r="C7" s="29">
        <v>24.42</v>
      </c>
      <c r="D7" s="29">
        <v>98.22</v>
      </c>
      <c r="E7" s="29">
        <v>117.4</v>
      </c>
      <c r="F7" s="29">
        <v>149.76</v>
      </c>
      <c r="G7" t="s">
        <v>1</v>
      </c>
      <c r="H7" t="s">
        <v>1</v>
      </c>
    </row>
    <row r="8" spans="1:8">
      <c r="A8">
        <v>1.6</v>
      </c>
      <c r="B8" s="29">
        <v>9.786999999999999</v>
      </c>
      <c r="C8" s="29">
        <v>24.63</v>
      </c>
      <c r="D8" s="29">
        <v>99.22999999999999</v>
      </c>
      <c r="E8" s="29">
        <v>118.76</v>
      </c>
      <c r="F8" s="29">
        <v>151.75</v>
      </c>
      <c r="G8" t="s">
        <v>1</v>
      </c>
      <c r="H8" t="s">
        <v>1</v>
      </c>
    </row>
    <row r="9" spans="1:8">
      <c r="A9">
        <v>1.7</v>
      </c>
      <c r="B9" s="29">
        <v>10.004999999999999</v>
      </c>
      <c r="C9" s="29">
        <v>24.84</v>
      </c>
      <c r="D9" s="29">
        <v>100.16</v>
      </c>
      <c r="E9" s="29">
        <v>120.01</v>
      </c>
      <c r="F9" s="29">
        <v>153.54000000000002</v>
      </c>
      <c r="G9" t="s">
        <v>1</v>
      </c>
      <c r="H9" t="s">
        <v>1</v>
      </c>
    </row>
    <row r="10" spans="1:8">
      <c r="A10">
        <v>1.8</v>
      </c>
      <c r="B10" s="29">
        <v>10.217000000000001</v>
      </c>
      <c r="C10" s="29">
        <v>25.05</v>
      </c>
      <c r="D10" s="29">
        <v>101.00999999999999</v>
      </c>
      <c r="E10" s="29">
        <v>121.16</v>
      </c>
      <c r="F10" s="29">
        <v>155.29999999999998</v>
      </c>
      <c r="G10" t="s">
        <v>1</v>
      </c>
      <c r="H10" t="s">
        <v>1</v>
      </c>
    </row>
    <row r="11" spans="1:8">
      <c r="A11">
        <v>2</v>
      </c>
      <c r="B11" s="29">
        <v>10.626999999999999</v>
      </c>
      <c r="C11" s="29">
        <v>25.42</v>
      </c>
      <c r="D11" s="29">
        <v>102.53</v>
      </c>
      <c r="E11" s="29">
        <v>123.2</v>
      </c>
      <c r="F11" s="29">
        <v>158.30000000000001</v>
      </c>
      <c r="G11" t="s">
        <v>1</v>
      </c>
      <c r="H11" t="s">
        <v>1</v>
      </c>
    </row>
    <row r="12" spans="1:8">
      <c r="A12">
        <v>2.25</v>
      </c>
      <c r="B12" s="29">
        <v>11.109000000000002</v>
      </c>
      <c r="C12" s="29">
        <v>25.86</v>
      </c>
      <c r="D12" s="29">
        <v>104.12</v>
      </c>
      <c r="E12" s="29">
        <v>125.45</v>
      </c>
      <c r="F12" s="29">
        <v>161.56</v>
      </c>
      <c r="G12" t="s">
        <v>1</v>
      </c>
      <c r="H12" t="s">
        <v>1</v>
      </c>
    </row>
    <row r="13" spans="1:8">
      <c r="A13">
        <v>2.5</v>
      </c>
      <c r="B13" s="29">
        <v>11.581999999999999</v>
      </c>
      <c r="C13" s="29">
        <v>26.28</v>
      </c>
      <c r="D13" s="29">
        <v>105.46000000000001</v>
      </c>
      <c r="E13" s="29">
        <v>127.32</v>
      </c>
      <c r="F13" s="29">
        <v>164.26999999999998</v>
      </c>
      <c r="G13" t="s">
        <v>1</v>
      </c>
      <c r="H13" t="s">
        <v>1</v>
      </c>
    </row>
    <row r="14" spans="1:8">
      <c r="A14">
        <v>2.75</v>
      </c>
      <c r="B14" s="29">
        <v>12.057</v>
      </c>
      <c r="C14" s="29">
        <v>26.68</v>
      </c>
      <c r="D14" s="29">
        <v>106.59</v>
      </c>
      <c r="E14" s="29">
        <v>128.94</v>
      </c>
      <c r="F14" s="29">
        <v>166.72</v>
      </c>
      <c r="G14" t="s">
        <v>1</v>
      </c>
      <c r="H14" t="s">
        <v>1</v>
      </c>
    </row>
    <row r="15" spans="1:8">
      <c r="A15">
        <v>3</v>
      </c>
      <c r="B15" s="29">
        <v>12.516</v>
      </c>
      <c r="C15" s="29">
        <v>27.07</v>
      </c>
      <c r="D15" s="29">
        <v>107.57</v>
      </c>
      <c r="E15" s="29">
        <v>130.29</v>
      </c>
      <c r="F15" s="29">
        <v>168.74</v>
      </c>
      <c r="G15" t="s">
        <v>1</v>
      </c>
      <c r="H15" t="s">
        <v>1</v>
      </c>
    </row>
    <row r="16" spans="1:8">
      <c r="A16">
        <v>3.25</v>
      </c>
      <c r="B16" s="29">
        <v>12.981</v>
      </c>
      <c r="C16" s="29">
        <v>27.43</v>
      </c>
      <c r="D16" s="29">
        <v>108.41</v>
      </c>
      <c r="E16" s="29">
        <v>131.5</v>
      </c>
      <c r="F16" s="29">
        <v>170.51</v>
      </c>
      <c r="G16" t="s">
        <v>1</v>
      </c>
      <c r="H16" t="s">
        <v>1</v>
      </c>
    </row>
    <row r="17" spans="1:8">
      <c r="A17">
        <v>3.5</v>
      </c>
      <c r="B17" s="29">
        <v>13.439</v>
      </c>
      <c r="C17" s="29">
        <v>27.81</v>
      </c>
      <c r="D17" s="29">
        <v>109.15</v>
      </c>
      <c r="E17" s="29">
        <v>132.57</v>
      </c>
      <c r="F17" s="29">
        <v>172.15</v>
      </c>
      <c r="G17" t="s">
        <v>1</v>
      </c>
      <c r="H17" t="s">
        <v>1</v>
      </c>
    </row>
    <row r="18" spans="1:8">
      <c r="A18">
        <v>3.75</v>
      </c>
      <c r="B18" s="29">
        <v>13.891</v>
      </c>
      <c r="C18" s="29">
        <v>28.17</v>
      </c>
      <c r="D18" s="29">
        <v>109.8</v>
      </c>
      <c r="E18" s="29">
        <v>133.5</v>
      </c>
      <c r="F18" s="29">
        <v>173.47</v>
      </c>
      <c r="G18" t="s">
        <v>1</v>
      </c>
      <c r="H18" t="s">
        <v>1</v>
      </c>
    </row>
    <row r="19" spans="1:8">
      <c r="A19">
        <v>4</v>
      </c>
      <c r="B19" s="29">
        <v>14.336</v>
      </c>
      <c r="C19" s="29">
        <v>28.517000000000003</v>
      </c>
      <c r="D19" s="29">
        <v>110.38</v>
      </c>
      <c r="E19" s="29">
        <v>134.4</v>
      </c>
      <c r="F19" s="29">
        <v>174.75</v>
      </c>
      <c r="G19" t="s">
        <v>1</v>
      </c>
      <c r="H19" t="s">
        <v>1</v>
      </c>
    </row>
    <row r="20" spans="1:8">
      <c r="A20">
        <v>4.5</v>
      </c>
      <c r="B20" s="29">
        <v>15.2227</v>
      </c>
      <c r="C20" s="29">
        <v>29.207000000000001</v>
      </c>
      <c r="D20" s="29">
        <v>111.35</v>
      </c>
      <c r="E20" s="29">
        <v>135.81</v>
      </c>
      <c r="F20" s="29">
        <v>176.85</v>
      </c>
      <c r="G20" t="s">
        <v>1</v>
      </c>
      <c r="H20" t="s">
        <v>1</v>
      </c>
    </row>
    <row r="21" spans="1:8">
      <c r="A21">
        <v>5</v>
      </c>
      <c r="B21" s="29">
        <v>16.0883</v>
      </c>
      <c r="C21" s="29">
        <v>29.869999999999997</v>
      </c>
      <c r="D21" s="29">
        <v>112.14</v>
      </c>
      <c r="E21" s="29">
        <v>136.91</v>
      </c>
      <c r="F21" s="29">
        <v>178.47000000000003</v>
      </c>
      <c r="G21" t="s">
        <v>1</v>
      </c>
      <c r="H21" t="s">
        <v>1</v>
      </c>
    </row>
    <row r="22" spans="1:8">
      <c r="A22">
        <v>5.5</v>
      </c>
      <c r="B22" s="29">
        <v>16.9406</v>
      </c>
      <c r="C22" s="29">
        <v>30.53</v>
      </c>
      <c r="D22" s="29">
        <v>112.81</v>
      </c>
      <c r="E22" s="29">
        <v>137.91999999999999</v>
      </c>
      <c r="F22" s="29">
        <v>179.73</v>
      </c>
      <c r="G22" t="s">
        <v>1</v>
      </c>
      <c r="H22" t="s">
        <v>1</v>
      </c>
    </row>
    <row r="23" spans="1:8">
      <c r="A23">
        <v>6</v>
      </c>
      <c r="B23" s="29">
        <v>17.788399999999999</v>
      </c>
      <c r="C23" s="29">
        <v>31.173000000000002</v>
      </c>
      <c r="D23" s="29">
        <v>113.36</v>
      </c>
      <c r="E23" s="29">
        <v>138.66</v>
      </c>
      <c r="F23" s="29">
        <v>180.82</v>
      </c>
      <c r="G23" t="s">
        <v>1</v>
      </c>
      <c r="H23" t="s">
        <v>1</v>
      </c>
    </row>
    <row r="24" spans="1:8">
      <c r="A24">
        <v>6.5</v>
      </c>
      <c r="B24" s="29">
        <v>18.610699999999998</v>
      </c>
      <c r="C24" s="29">
        <v>31.803000000000001</v>
      </c>
      <c r="D24" s="29">
        <v>113.85</v>
      </c>
      <c r="E24" s="29">
        <v>139.37</v>
      </c>
      <c r="F24" s="29">
        <v>181.65</v>
      </c>
      <c r="G24" t="s">
        <v>1</v>
      </c>
      <c r="H24" t="s">
        <v>1</v>
      </c>
    </row>
    <row r="25" spans="1:8">
      <c r="A25">
        <v>7</v>
      </c>
      <c r="B25" s="29">
        <v>19.416900000000002</v>
      </c>
      <c r="C25" s="29">
        <v>32.417000000000002</v>
      </c>
      <c r="D25" s="29">
        <v>114.28</v>
      </c>
      <c r="E25" s="29">
        <v>139.96</v>
      </c>
      <c r="F25" s="29">
        <v>182.35</v>
      </c>
      <c r="G25" t="s">
        <v>1</v>
      </c>
      <c r="H25" t="s">
        <v>1</v>
      </c>
    </row>
    <row r="26" spans="1:8">
      <c r="A26">
        <v>8</v>
      </c>
      <c r="B26" s="29">
        <v>20.978400000000001</v>
      </c>
      <c r="C26" s="29">
        <v>33.628</v>
      </c>
      <c r="D26" s="29">
        <v>115.01</v>
      </c>
      <c r="E26" s="29">
        <v>140.93</v>
      </c>
      <c r="F26" s="29">
        <v>183.31</v>
      </c>
      <c r="G26" t="s">
        <v>1</v>
      </c>
      <c r="H26" t="s">
        <v>1</v>
      </c>
    </row>
    <row r="27" spans="1:8">
      <c r="A27">
        <v>9</v>
      </c>
      <c r="B27" s="29">
        <v>22.479600000000001</v>
      </c>
      <c r="C27" s="29">
        <v>34.805</v>
      </c>
      <c r="D27" s="29">
        <v>115.63</v>
      </c>
      <c r="E27" s="29">
        <v>141.69</v>
      </c>
      <c r="F27" s="29">
        <v>183.93</v>
      </c>
      <c r="G27" t="s">
        <v>1</v>
      </c>
      <c r="H27" t="s">
        <v>1</v>
      </c>
    </row>
    <row r="28" spans="1:8">
      <c r="A28">
        <v>10</v>
      </c>
      <c r="B28" s="29">
        <v>23.898099999999999</v>
      </c>
      <c r="C28" s="29">
        <v>35.945999999999998</v>
      </c>
      <c r="D28" s="29">
        <v>116.19</v>
      </c>
      <c r="E28" s="29">
        <v>142.34</v>
      </c>
      <c r="F28" s="29">
        <v>184.24</v>
      </c>
      <c r="G28" t="s">
        <v>1</v>
      </c>
      <c r="H28" t="s">
        <v>1</v>
      </c>
    </row>
    <row r="29" spans="1:8">
      <c r="A29">
        <v>11</v>
      </c>
      <c r="B29" s="29">
        <v>25.2424</v>
      </c>
      <c r="C29" s="29">
        <v>37.061</v>
      </c>
      <c r="D29" s="29">
        <v>116.71</v>
      </c>
      <c r="E29" s="29">
        <v>142.88999999999999</v>
      </c>
      <c r="F29" s="29">
        <v>184.45</v>
      </c>
      <c r="G29" t="s">
        <v>1</v>
      </c>
      <c r="H29" t="s">
        <v>1</v>
      </c>
    </row>
    <row r="30" spans="1:8">
      <c r="A30">
        <v>12</v>
      </c>
      <c r="B30" s="29">
        <v>26.491199999999999</v>
      </c>
      <c r="C30" s="29">
        <v>38.150999999999996</v>
      </c>
      <c r="D30" s="29">
        <v>117.21000000000001</v>
      </c>
      <c r="E30" s="29">
        <v>143.38999999999999</v>
      </c>
      <c r="F30" s="29">
        <v>184.47</v>
      </c>
      <c r="G30" t="s">
        <v>1</v>
      </c>
      <c r="H30" t="s">
        <v>1</v>
      </c>
    </row>
    <row r="31" spans="1:8">
      <c r="A31">
        <v>13</v>
      </c>
      <c r="B31" s="29">
        <v>27.663699999999999</v>
      </c>
      <c r="C31" s="29">
        <v>39.211999999999996</v>
      </c>
      <c r="D31" s="29">
        <v>117.71000000000001</v>
      </c>
      <c r="E31" s="29">
        <v>143.86000000000001</v>
      </c>
      <c r="F31" s="29">
        <v>184.32999999999998</v>
      </c>
      <c r="G31" t="s">
        <v>1</v>
      </c>
      <c r="H31" t="s">
        <v>1</v>
      </c>
    </row>
    <row r="32" spans="1:8">
      <c r="A32">
        <v>14</v>
      </c>
      <c r="B32" s="29">
        <v>28.749199999999998</v>
      </c>
      <c r="C32" s="29">
        <v>40.247</v>
      </c>
      <c r="D32" s="29">
        <v>118.21000000000001</v>
      </c>
      <c r="E32" s="29">
        <v>144.30000000000001</v>
      </c>
      <c r="F32" s="29">
        <v>184.21</v>
      </c>
      <c r="G32" t="s">
        <v>1</v>
      </c>
      <c r="H32" t="s">
        <v>1</v>
      </c>
    </row>
    <row r="33" spans="1:8">
      <c r="A33">
        <v>15</v>
      </c>
      <c r="B33" s="29">
        <v>29.757400000000001</v>
      </c>
      <c r="C33" s="29">
        <v>41.263999999999996</v>
      </c>
      <c r="D33" s="29">
        <v>118.69999999999999</v>
      </c>
      <c r="E33" s="29">
        <v>144.73000000000002</v>
      </c>
      <c r="F33" s="29">
        <v>184.04</v>
      </c>
      <c r="G33" t="s">
        <v>1</v>
      </c>
      <c r="H33" t="s">
        <v>1</v>
      </c>
    </row>
    <row r="34" spans="1:8">
      <c r="A34">
        <v>16</v>
      </c>
      <c r="B34" s="29">
        <v>30.677599999999998</v>
      </c>
      <c r="C34" s="29">
        <v>42.260000000000005</v>
      </c>
      <c r="D34" s="29">
        <v>119.19999999999999</v>
      </c>
      <c r="E34" s="29">
        <v>145.16</v>
      </c>
      <c r="F34" s="29">
        <v>183.81</v>
      </c>
      <c r="G34" t="s">
        <v>1</v>
      </c>
      <c r="H34" t="s">
        <v>1</v>
      </c>
    </row>
    <row r="35" spans="1:8">
      <c r="A35">
        <v>17</v>
      </c>
      <c r="B35" s="29">
        <v>31.529699999999998</v>
      </c>
      <c r="C35" s="29">
        <v>43.231999999999999</v>
      </c>
      <c r="D35" s="29">
        <v>119.72</v>
      </c>
      <c r="E35" s="29">
        <v>145.58999999999997</v>
      </c>
      <c r="F35" s="29">
        <v>183.53</v>
      </c>
      <c r="G35" t="s">
        <v>1</v>
      </c>
      <c r="H35" t="s">
        <v>1</v>
      </c>
    </row>
    <row r="36" spans="1:8">
      <c r="A36">
        <v>18</v>
      </c>
      <c r="B36" s="29">
        <v>32.323399999999999</v>
      </c>
      <c r="C36" s="29">
        <v>44.187999999999995</v>
      </c>
      <c r="D36" s="29">
        <v>120.22999999999999</v>
      </c>
      <c r="E36" s="29">
        <v>146.01</v>
      </c>
      <c r="F36" s="29">
        <v>183.31</v>
      </c>
      <c r="G36" t="s">
        <v>1</v>
      </c>
      <c r="H36" t="s">
        <v>1</v>
      </c>
    </row>
    <row r="37" spans="1:8">
      <c r="A37">
        <v>20</v>
      </c>
      <c r="B37" s="29">
        <v>33.7547</v>
      </c>
      <c r="C37" s="29">
        <v>46.036000000000001</v>
      </c>
      <c r="D37" s="29">
        <v>121.28999999999999</v>
      </c>
      <c r="E37" s="29">
        <v>146.88999999999999</v>
      </c>
      <c r="F37" s="29">
        <v>182.75</v>
      </c>
      <c r="G37" t="s">
        <v>1</v>
      </c>
      <c r="H37" t="s">
        <v>1</v>
      </c>
    </row>
    <row r="38" spans="1:8">
      <c r="A38">
        <v>22.5</v>
      </c>
      <c r="B38" s="29">
        <v>35.354700000000001</v>
      </c>
      <c r="C38" s="29">
        <v>48.244</v>
      </c>
      <c r="D38" s="29">
        <v>122.66999999999999</v>
      </c>
      <c r="E38" s="29">
        <v>148.01</v>
      </c>
      <c r="F38" s="29">
        <v>182.21</v>
      </c>
      <c r="G38" t="s">
        <v>1</v>
      </c>
      <c r="H38" t="s">
        <v>1</v>
      </c>
    </row>
    <row r="39" spans="1:8">
      <c r="A39">
        <v>25</v>
      </c>
      <c r="B39" s="29">
        <v>36.819699999999997</v>
      </c>
      <c r="C39" s="29">
        <v>50.36</v>
      </c>
      <c r="D39" s="29">
        <v>123</v>
      </c>
      <c r="E39" s="29">
        <v>149.19</v>
      </c>
      <c r="F39" s="29">
        <v>181.59</v>
      </c>
      <c r="G39" t="s">
        <v>1</v>
      </c>
      <c r="H39" t="s">
        <v>1</v>
      </c>
    </row>
    <row r="40" spans="1:8">
      <c r="A40">
        <v>27.5</v>
      </c>
      <c r="B40" s="29">
        <v>38.218299999999999</v>
      </c>
      <c r="C40" s="29">
        <v>52.372</v>
      </c>
      <c r="D40" s="29">
        <v>122.67</v>
      </c>
      <c r="E40" s="29">
        <v>150.42000000000002</v>
      </c>
      <c r="F40" s="29">
        <v>181.11</v>
      </c>
      <c r="G40" t="s">
        <v>1</v>
      </c>
      <c r="H40" t="s">
        <v>1</v>
      </c>
    </row>
    <row r="41" spans="1:8">
      <c r="A41">
        <v>30</v>
      </c>
      <c r="B41" s="29">
        <v>39.57</v>
      </c>
      <c r="C41" s="29">
        <v>54.313000000000002</v>
      </c>
      <c r="D41" s="29">
        <v>123.25999999999999</v>
      </c>
      <c r="E41" s="29">
        <v>149.31</v>
      </c>
      <c r="F41" s="29">
        <v>180.69</v>
      </c>
      <c r="G41" t="s">
        <v>1</v>
      </c>
      <c r="H41" t="s">
        <v>1</v>
      </c>
    </row>
    <row r="42" spans="1:8">
      <c r="A42">
        <v>32.5</v>
      </c>
      <c r="B42" s="29">
        <v>40.874000000000002</v>
      </c>
      <c r="C42" s="29">
        <v>56.158000000000001</v>
      </c>
      <c r="D42" s="29">
        <v>124.38</v>
      </c>
      <c r="E42" s="29">
        <v>148.91999999999999</v>
      </c>
      <c r="F42" s="29">
        <v>180.46</v>
      </c>
      <c r="G42" t="s">
        <v>1</v>
      </c>
      <c r="H42" t="s">
        <v>1</v>
      </c>
    </row>
    <row r="43" spans="1:8">
      <c r="A43">
        <v>35</v>
      </c>
      <c r="B43" s="29">
        <v>42.139899999999997</v>
      </c>
      <c r="C43" s="29">
        <v>57.942</v>
      </c>
      <c r="D43" s="29">
        <v>125.78</v>
      </c>
      <c r="E43" s="29">
        <v>149.47</v>
      </c>
      <c r="F43" s="29">
        <v>180.23000000000002</v>
      </c>
      <c r="G43" t="s">
        <v>1</v>
      </c>
      <c r="H43" t="s">
        <v>1</v>
      </c>
    </row>
    <row r="44" spans="1:8">
      <c r="A44">
        <v>37.5</v>
      </c>
      <c r="B44" s="29">
        <v>43.357299999999995</v>
      </c>
      <c r="C44" s="29">
        <v>59.642999999999994</v>
      </c>
      <c r="D44" s="29">
        <v>127.28</v>
      </c>
      <c r="E44" s="29">
        <v>150.57</v>
      </c>
      <c r="F44" s="29">
        <v>180</v>
      </c>
      <c r="G44" t="s">
        <v>1</v>
      </c>
      <c r="H44" t="s">
        <v>1</v>
      </c>
    </row>
    <row r="45" spans="1:8">
      <c r="A45">
        <v>40</v>
      </c>
      <c r="B45" s="29">
        <v>44.516100000000002</v>
      </c>
      <c r="C45" s="29">
        <v>61.286999999999999</v>
      </c>
      <c r="D45" s="29">
        <v>128.80000000000001</v>
      </c>
      <c r="E45" s="29">
        <v>151.97</v>
      </c>
      <c r="F45" s="29">
        <v>182.36</v>
      </c>
      <c r="G45" t="s">
        <v>1</v>
      </c>
      <c r="H45" t="s">
        <v>1</v>
      </c>
    </row>
    <row r="46" spans="1:8">
      <c r="A46">
        <v>45</v>
      </c>
      <c r="B46" s="29">
        <v>46.676899999999996</v>
      </c>
      <c r="C46" s="29">
        <v>64.388999999999996</v>
      </c>
      <c r="D46" s="29">
        <v>131.66999999999999</v>
      </c>
      <c r="E46" s="29">
        <v>155.04000000000002</v>
      </c>
      <c r="F46" s="29">
        <v>185.14</v>
      </c>
      <c r="G46" t="s">
        <v>1</v>
      </c>
      <c r="H46" t="s">
        <v>1</v>
      </c>
    </row>
    <row r="47" spans="1:8">
      <c r="A47">
        <v>50</v>
      </c>
      <c r="B47" s="29">
        <v>48.591000000000001</v>
      </c>
      <c r="C47" s="29">
        <v>67.295999999999992</v>
      </c>
      <c r="D47" s="29">
        <v>134.19</v>
      </c>
      <c r="E47" s="29">
        <v>158.06</v>
      </c>
      <c r="F47" s="29">
        <v>185.89</v>
      </c>
      <c r="G47" t="s">
        <v>1</v>
      </c>
      <c r="H47" t="s">
        <v>1</v>
      </c>
    </row>
    <row r="48" spans="1:8">
      <c r="A48">
        <v>55</v>
      </c>
      <c r="B48" s="29">
        <v>50.267500000000005</v>
      </c>
      <c r="C48" s="29">
        <v>70.02000000000001</v>
      </c>
      <c r="D48" s="29">
        <v>136.31</v>
      </c>
      <c r="E48" s="29">
        <v>160.59</v>
      </c>
      <c r="F48" s="29">
        <v>185.67000000000002</v>
      </c>
      <c r="G48" t="s">
        <v>1</v>
      </c>
      <c r="H48" t="s">
        <v>1</v>
      </c>
    </row>
    <row r="49" spans="1:8">
      <c r="A49">
        <v>60</v>
      </c>
      <c r="B49" s="29">
        <v>51.715999999999994</v>
      </c>
      <c r="C49" s="29">
        <v>72.616</v>
      </c>
      <c r="D49" s="29">
        <v>138.07</v>
      </c>
      <c r="E49" s="29">
        <v>162.58000000000001</v>
      </c>
      <c r="F49" s="29">
        <v>184.97</v>
      </c>
      <c r="G49" t="s">
        <v>1</v>
      </c>
      <c r="H49" t="s">
        <v>1</v>
      </c>
    </row>
    <row r="50" spans="1:8">
      <c r="A50">
        <v>65</v>
      </c>
      <c r="B50" s="29">
        <v>52.945999999999998</v>
      </c>
      <c r="C50" s="29">
        <v>75.097999999999999</v>
      </c>
      <c r="D50" s="29">
        <v>139.59</v>
      </c>
      <c r="E50" s="29">
        <v>164.2</v>
      </c>
      <c r="F50" s="29">
        <v>184.05</v>
      </c>
      <c r="G50" t="s">
        <v>1</v>
      </c>
      <c r="H50" t="s">
        <v>1</v>
      </c>
    </row>
    <row r="51" spans="1:8">
      <c r="A51">
        <v>70</v>
      </c>
      <c r="B51" s="29">
        <v>53.9773</v>
      </c>
      <c r="C51" s="29">
        <v>77.474999999999994</v>
      </c>
      <c r="D51" s="29">
        <v>140.96</v>
      </c>
      <c r="E51" s="29">
        <v>165.39</v>
      </c>
      <c r="F51" s="29">
        <v>183.14999999999998</v>
      </c>
      <c r="G51" t="s">
        <v>1</v>
      </c>
      <c r="H51" t="s">
        <v>1</v>
      </c>
    </row>
    <row r="52" spans="1:8">
      <c r="A52">
        <v>80</v>
      </c>
      <c r="B52" s="29">
        <v>55.5227</v>
      </c>
      <c r="C52" s="29">
        <v>82.01</v>
      </c>
      <c r="D52" s="29">
        <v>143.04999999999998</v>
      </c>
      <c r="E52" s="29">
        <v>166.95</v>
      </c>
      <c r="F52" s="29">
        <v>181.42000000000002</v>
      </c>
      <c r="G52" t="s">
        <v>1</v>
      </c>
      <c r="H52" t="s">
        <v>1</v>
      </c>
    </row>
    <row r="53" spans="1:8">
      <c r="A53">
        <v>90</v>
      </c>
      <c r="B53" s="29">
        <v>56.480899999999998</v>
      </c>
      <c r="C53" s="29">
        <v>86.25800000000001</v>
      </c>
      <c r="D53" s="29">
        <v>144.82</v>
      </c>
      <c r="E53" s="29">
        <v>167.79999999999998</v>
      </c>
      <c r="F53" s="29">
        <v>180.41</v>
      </c>
      <c r="G53" t="s">
        <v>1</v>
      </c>
      <c r="H53" t="s">
        <v>1</v>
      </c>
    </row>
    <row r="54" spans="1:8">
      <c r="A54">
        <v>100</v>
      </c>
      <c r="B54" s="29">
        <v>56.981199999999994</v>
      </c>
      <c r="C54" s="29">
        <v>90.278999999999996</v>
      </c>
      <c r="D54" s="29">
        <v>146.47</v>
      </c>
      <c r="E54" s="29">
        <v>168.22</v>
      </c>
      <c r="F54" s="29">
        <v>180.18</v>
      </c>
      <c r="G54" t="s">
        <v>1</v>
      </c>
      <c r="H54" t="s">
        <v>1</v>
      </c>
    </row>
    <row r="55" spans="1:8">
      <c r="A55">
        <v>110</v>
      </c>
      <c r="B55" s="29">
        <v>57.133000000000003</v>
      </c>
      <c r="C55" s="29">
        <v>94.08</v>
      </c>
      <c r="D55" s="29">
        <v>148.04999999999998</v>
      </c>
      <c r="E55" s="29">
        <v>168.44</v>
      </c>
      <c r="F55" s="29">
        <v>180.5</v>
      </c>
      <c r="G55" t="s">
        <v>1</v>
      </c>
      <c r="H55" t="s">
        <v>1</v>
      </c>
    </row>
    <row r="56" spans="1:8">
      <c r="A56">
        <v>120</v>
      </c>
      <c r="B56" s="29">
        <v>57.016110000000005</v>
      </c>
      <c r="C56" s="29">
        <v>97.684000000000012</v>
      </c>
      <c r="D56" s="29">
        <v>149.69999999999999</v>
      </c>
      <c r="E56" s="29">
        <v>168.79999999999998</v>
      </c>
      <c r="F56" s="29">
        <v>181.51</v>
      </c>
      <c r="G56" t="s">
        <v>1</v>
      </c>
      <c r="H56" t="s">
        <v>1</v>
      </c>
    </row>
    <row r="57" spans="1:8">
      <c r="A57">
        <v>130</v>
      </c>
      <c r="B57" s="29">
        <v>56.690110000000004</v>
      </c>
      <c r="C57" s="29">
        <v>101.10000000000001</v>
      </c>
      <c r="D57" s="29">
        <v>151.5</v>
      </c>
      <c r="E57" s="29">
        <v>169.36</v>
      </c>
      <c r="F57" s="29">
        <v>182.83</v>
      </c>
      <c r="G57" t="s">
        <v>1</v>
      </c>
      <c r="H57" t="s">
        <v>1</v>
      </c>
    </row>
    <row r="58" spans="1:8">
      <c r="A58">
        <v>140</v>
      </c>
      <c r="B58" s="29">
        <v>56.214870000000005</v>
      </c>
      <c r="C58" s="29">
        <v>104.31400000000001</v>
      </c>
      <c r="D58" s="29">
        <v>153.42000000000002</v>
      </c>
      <c r="E58" s="29">
        <v>169.98000000000002</v>
      </c>
      <c r="F58" s="29">
        <v>184.62</v>
      </c>
      <c r="G58" t="s">
        <v>1</v>
      </c>
      <c r="H58" t="s">
        <v>1</v>
      </c>
    </row>
    <row r="59" spans="1:8">
      <c r="A59">
        <v>150</v>
      </c>
      <c r="B59" s="29">
        <v>55.63026</v>
      </c>
      <c r="C59" s="29">
        <v>107.45700000000001</v>
      </c>
      <c r="D59" s="29">
        <v>155.44</v>
      </c>
      <c r="E59" s="29">
        <v>170.84</v>
      </c>
      <c r="F59" s="29">
        <v>186.64000000000001</v>
      </c>
      <c r="G59" t="s">
        <v>1</v>
      </c>
      <c r="H59" t="s">
        <v>1</v>
      </c>
    </row>
    <row r="60" spans="1:8">
      <c r="A60">
        <v>160</v>
      </c>
      <c r="B60" s="29">
        <v>54.97616</v>
      </c>
      <c r="C60" s="29">
        <v>110.405</v>
      </c>
      <c r="D60" s="29">
        <v>157.64999999999998</v>
      </c>
      <c r="E60" s="29">
        <v>172.01</v>
      </c>
      <c r="F60" s="29">
        <v>188.95</v>
      </c>
      <c r="G60" t="s">
        <v>1</v>
      </c>
      <c r="H60" t="s">
        <v>1</v>
      </c>
    </row>
    <row r="61" spans="1:8">
      <c r="A61">
        <v>170</v>
      </c>
      <c r="B61" s="29">
        <v>54.26249</v>
      </c>
      <c r="C61" s="29">
        <v>113.25879999999999</v>
      </c>
      <c r="D61" s="29">
        <v>160.03</v>
      </c>
      <c r="E61" s="29">
        <v>173.29</v>
      </c>
      <c r="F61" s="29">
        <v>191.22</v>
      </c>
      <c r="G61" t="s">
        <v>1</v>
      </c>
      <c r="H61" t="s">
        <v>1</v>
      </c>
    </row>
    <row r="62" spans="1:8">
      <c r="A62">
        <v>180</v>
      </c>
      <c r="B62" s="29">
        <v>53.509180000000001</v>
      </c>
      <c r="C62" s="29">
        <v>115.917</v>
      </c>
      <c r="D62" s="29">
        <v>162.57</v>
      </c>
      <c r="E62" s="29">
        <v>174.95</v>
      </c>
      <c r="F62" s="29">
        <v>193.75</v>
      </c>
      <c r="G62" t="s">
        <v>1</v>
      </c>
      <c r="H62" t="s">
        <v>1</v>
      </c>
    </row>
    <row r="63" spans="1:8">
      <c r="A63">
        <v>200</v>
      </c>
      <c r="B63" s="29">
        <v>51.95346</v>
      </c>
      <c r="C63" s="29">
        <v>120.9442</v>
      </c>
      <c r="D63" s="29">
        <v>168.10999999999999</v>
      </c>
      <c r="E63" s="29">
        <v>178.7</v>
      </c>
      <c r="F63" s="29">
        <v>198.86</v>
      </c>
      <c r="G63" t="s">
        <v>1</v>
      </c>
      <c r="H63" t="s">
        <v>1</v>
      </c>
    </row>
    <row r="64" spans="1:8">
      <c r="A64">
        <v>225</v>
      </c>
      <c r="B64" s="29">
        <v>49.987589999999997</v>
      </c>
      <c r="C64" s="29">
        <v>126.66930000000001</v>
      </c>
      <c r="D64" s="29">
        <v>175.79</v>
      </c>
      <c r="E64" s="29">
        <v>184.66</v>
      </c>
      <c r="F64" s="29">
        <v>205.5</v>
      </c>
      <c r="G64" t="s">
        <v>1</v>
      </c>
      <c r="H64" t="s">
        <v>1</v>
      </c>
    </row>
    <row r="65" spans="1:8">
      <c r="A65">
        <v>250</v>
      </c>
      <c r="B65" s="29">
        <v>48.072790000000005</v>
      </c>
      <c r="C65" s="29">
        <v>131.70750000000001</v>
      </c>
      <c r="D65" s="29">
        <v>184.26999999999998</v>
      </c>
      <c r="E65" s="29">
        <v>191.69</v>
      </c>
      <c r="F65" s="29">
        <v>212.31</v>
      </c>
      <c r="G65" t="s">
        <v>1</v>
      </c>
      <c r="H65" t="s">
        <v>1</v>
      </c>
    </row>
    <row r="66" spans="1:8">
      <c r="A66">
        <v>275</v>
      </c>
      <c r="B66" s="29">
        <v>46.248780000000004</v>
      </c>
      <c r="C66" s="29">
        <v>136.35569999999998</v>
      </c>
      <c r="D66" s="29">
        <v>193.31</v>
      </c>
      <c r="E66" s="29">
        <v>199.64000000000001</v>
      </c>
      <c r="F66" s="29">
        <v>219.3</v>
      </c>
      <c r="G66" t="s">
        <v>1</v>
      </c>
      <c r="H66" t="s">
        <v>1</v>
      </c>
    </row>
    <row r="67" spans="1:8">
      <c r="A67">
        <v>300</v>
      </c>
      <c r="B67" s="29">
        <v>44.525369999999995</v>
      </c>
      <c r="C67" s="29">
        <v>140.51150000000001</v>
      </c>
      <c r="D67" s="29">
        <v>202.76</v>
      </c>
      <c r="E67" s="29">
        <v>208.46</v>
      </c>
      <c r="F67" s="29">
        <v>226.39</v>
      </c>
      <c r="G67" t="s">
        <v>1</v>
      </c>
      <c r="H67" t="s">
        <v>1</v>
      </c>
    </row>
    <row r="68" spans="1:8">
      <c r="A68">
        <v>325</v>
      </c>
      <c r="B68" s="29">
        <v>42.912439999999997</v>
      </c>
      <c r="C68" s="29">
        <v>144.27329999999998</v>
      </c>
      <c r="D68" s="29">
        <v>212.51</v>
      </c>
      <c r="E68" s="29">
        <v>217.71</v>
      </c>
      <c r="F68" s="29">
        <v>233.62</v>
      </c>
      <c r="G68" t="s">
        <v>1</v>
      </c>
      <c r="H68" t="s">
        <v>1</v>
      </c>
    </row>
    <row r="69" spans="1:8">
      <c r="A69">
        <v>350</v>
      </c>
      <c r="B69" s="29">
        <v>41.409879999999994</v>
      </c>
      <c r="C69" s="29">
        <v>147.63999999999999</v>
      </c>
      <c r="D69" s="29">
        <v>222.43</v>
      </c>
      <c r="E69" s="29">
        <v>227.47</v>
      </c>
      <c r="F69" s="29">
        <v>241.04999999999998</v>
      </c>
      <c r="G69" t="s">
        <v>1</v>
      </c>
      <c r="H69" t="s">
        <v>1</v>
      </c>
    </row>
    <row r="70" spans="1:8">
      <c r="A70">
        <v>375</v>
      </c>
      <c r="B70" s="29">
        <v>40.007640000000002</v>
      </c>
      <c r="C70" s="29">
        <v>150.7107</v>
      </c>
      <c r="D70" s="29">
        <v>232.518</v>
      </c>
      <c r="E70" s="29">
        <v>237.63</v>
      </c>
      <c r="F70" s="29">
        <v>248.64</v>
      </c>
      <c r="G70" t="s">
        <v>1</v>
      </c>
      <c r="H70" t="s">
        <v>1</v>
      </c>
    </row>
    <row r="71" spans="1:8">
      <c r="A71">
        <v>400</v>
      </c>
      <c r="B71" s="29">
        <v>38.695659999999997</v>
      </c>
      <c r="C71" s="29">
        <v>153.38460000000001</v>
      </c>
      <c r="D71" s="29">
        <v>242.66000000000003</v>
      </c>
      <c r="E71" s="29">
        <v>247.96</v>
      </c>
      <c r="F71" s="29">
        <v>256.38</v>
      </c>
      <c r="G71" t="s">
        <v>1</v>
      </c>
      <c r="H71" t="s">
        <v>1</v>
      </c>
    </row>
    <row r="72" spans="1:8">
      <c r="A72">
        <v>450</v>
      </c>
      <c r="B72" s="29">
        <v>36.33229</v>
      </c>
      <c r="C72" s="29">
        <v>158.0401</v>
      </c>
      <c r="D72" s="29">
        <v>262.77299999999997</v>
      </c>
      <c r="E72" s="29">
        <v>269.11</v>
      </c>
      <c r="F72" s="29">
        <v>272.19</v>
      </c>
      <c r="G72" t="s">
        <v>1</v>
      </c>
      <c r="H72" t="s">
        <v>1</v>
      </c>
    </row>
    <row r="73" spans="1:8">
      <c r="A73">
        <v>500</v>
      </c>
      <c r="B73" s="29">
        <v>34.259529999999998</v>
      </c>
      <c r="C73" s="29">
        <v>161.80369999999999</v>
      </c>
      <c r="D73" s="29">
        <v>282.61899999999997</v>
      </c>
      <c r="E73" s="29">
        <v>290.45000000000005</v>
      </c>
      <c r="F73" s="29">
        <v>288.34999999999997</v>
      </c>
      <c r="G73" t="s">
        <v>1</v>
      </c>
      <c r="H73" t="s">
        <v>1</v>
      </c>
    </row>
    <row r="74" spans="1:8">
      <c r="A74">
        <v>550</v>
      </c>
      <c r="B74" s="29">
        <v>32.437239999999996</v>
      </c>
      <c r="C74" s="29">
        <v>164.67330000000001</v>
      </c>
      <c r="D74" s="29">
        <v>302.06700000000001</v>
      </c>
      <c r="E74" s="29">
        <v>311.64000000000004</v>
      </c>
      <c r="F74" s="29">
        <v>304.78999999999996</v>
      </c>
      <c r="G74" t="s">
        <v>1</v>
      </c>
      <c r="H74" t="s">
        <v>1</v>
      </c>
    </row>
    <row r="75" spans="1:8">
      <c r="A75">
        <v>600</v>
      </c>
      <c r="B75" s="29">
        <v>30.8353</v>
      </c>
      <c r="C75" s="29">
        <v>166.94739999999999</v>
      </c>
      <c r="D75" s="29">
        <v>320.89299999999997</v>
      </c>
      <c r="E75" s="29">
        <v>332.44</v>
      </c>
      <c r="F75" s="29">
        <v>321.35000000000002</v>
      </c>
      <c r="G75" t="s">
        <v>1</v>
      </c>
      <c r="H75" t="s">
        <v>1</v>
      </c>
    </row>
    <row r="76" spans="1:8">
      <c r="A76">
        <v>650</v>
      </c>
      <c r="B76" s="29">
        <v>29.40363</v>
      </c>
      <c r="C76" s="29">
        <v>168.6251</v>
      </c>
      <c r="D76" s="29">
        <v>339.08200000000005</v>
      </c>
      <c r="E76" s="29">
        <v>352.834</v>
      </c>
      <c r="F76" s="29">
        <v>337.96999999999997</v>
      </c>
      <c r="G76" t="s">
        <v>1</v>
      </c>
      <c r="H76" t="s">
        <v>1</v>
      </c>
    </row>
    <row r="77" spans="1:8">
      <c r="A77">
        <v>700</v>
      </c>
      <c r="B77" s="29">
        <v>28.132179999999998</v>
      </c>
      <c r="C77" s="29">
        <v>169.8057</v>
      </c>
      <c r="D77" s="29">
        <v>356.62200000000001</v>
      </c>
      <c r="E77" s="29">
        <v>372.60199999999998</v>
      </c>
      <c r="F77" s="29">
        <v>354.74</v>
      </c>
      <c r="G77" t="s">
        <v>1</v>
      </c>
      <c r="H77" t="s">
        <v>1</v>
      </c>
    </row>
    <row r="78" spans="1:8">
      <c r="A78">
        <v>800</v>
      </c>
      <c r="B78" s="29">
        <v>25.979790000000001</v>
      </c>
      <c r="C78" s="29">
        <v>170.9735</v>
      </c>
      <c r="D78" s="29">
        <v>389.61900000000003</v>
      </c>
      <c r="E78" s="29">
        <v>410.20799999999997</v>
      </c>
      <c r="F78" s="29">
        <v>388.09000000000003</v>
      </c>
      <c r="G78" t="s">
        <v>1</v>
      </c>
      <c r="H78" t="s">
        <v>1</v>
      </c>
    </row>
    <row r="79" spans="1:8">
      <c r="A79">
        <v>900</v>
      </c>
      <c r="B79" s="29">
        <v>24.227880000000003</v>
      </c>
      <c r="C79" s="29">
        <v>170.9478</v>
      </c>
      <c r="D79" s="29">
        <v>419.83300000000003</v>
      </c>
      <c r="E79" s="29">
        <v>445.08699999999999</v>
      </c>
      <c r="F79" s="29">
        <v>421.38</v>
      </c>
      <c r="G79" t="s">
        <v>1</v>
      </c>
      <c r="H79" t="s">
        <v>1</v>
      </c>
    </row>
    <row r="80" spans="1:8">
      <c r="A80">
        <v>1000</v>
      </c>
      <c r="B80" s="29">
        <v>22.806329999999999</v>
      </c>
      <c r="C80" s="29">
        <v>170.1268</v>
      </c>
      <c r="D80" s="29">
        <v>447.63200000000001</v>
      </c>
      <c r="E80" s="29">
        <v>477.39</v>
      </c>
      <c r="F80" s="29">
        <v>454.2</v>
      </c>
      <c r="G80" t="s">
        <v>1</v>
      </c>
      <c r="H80" t="s">
        <v>1</v>
      </c>
    </row>
    <row r="81" spans="1:8">
      <c r="A81">
        <v>1100</v>
      </c>
      <c r="B81" s="29">
        <v>21.895039999999998</v>
      </c>
      <c r="C81" s="29">
        <v>168.60930000000002</v>
      </c>
      <c r="D81" s="29">
        <v>472.995</v>
      </c>
      <c r="E81" s="29">
        <v>506.98899999999998</v>
      </c>
      <c r="F81" s="29">
        <v>486.60999999999996</v>
      </c>
      <c r="G81" t="s">
        <v>1</v>
      </c>
      <c r="H81" t="s">
        <v>1</v>
      </c>
    </row>
    <row r="82" spans="1:8">
      <c r="A82">
        <v>1200</v>
      </c>
      <c r="B82" s="29">
        <v>21.013950000000001</v>
      </c>
      <c r="C82" s="29">
        <v>166.59450000000001</v>
      </c>
      <c r="D82" s="29">
        <v>496.10700000000003</v>
      </c>
      <c r="E82" s="29">
        <v>534.26</v>
      </c>
      <c r="F82" s="29">
        <v>518.36</v>
      </c>
      <c r="G82" t="s">
        <v>1</v>
      </c>
      <c r="H82" t="s">
        <v>1</v>
      </c>
    </row>
    <row r="83" spans="1:8">
      <c r="A83">
        <v>1300</v>
      </c>
      <c r="B83" s="29">
        <v>20.113020000000002</v>
      </c>
      <c r="C83" s="29">
        <v>164.3817</v>
      </c>
      <c r="D83" s="29">
        <v>517.35900000000004</v>
      </c>
      <c r="E83" s="29">
        <v>559.38900000000001</v>
      </c>
      <c r="F83" s="29">
        <v>549.52</v>
      </c>
      <c r="G83" t="s">
        <v>1</v>
      </c>
      <c r="H83" t="s">
        <v>1</v>
      </c>
    </row>
    <row r="84" spans="1:8">
      <c r="A84">
        <v>1400</v>
      </c>
      <c r="B84" s="29">
        <v>19.292210000000001</v>
      </c>
      <c r="C84" s="29">
        <v>161.97060000000002</v>
      </c>
      <c r="D84" s="29">
        <v>536.64200000000005</v>
      </c>
      <c r="E84" s="29">
        <v>582.46400000000006</v>
      </c>
      <c r="F84" s="29">
        <v>579.97</v>
      </c>
      <c r="G84" t="s">
        <v>1</v>
      </c>
      <c r="H84" t="s">
        <v>1</v>
      </c>
    </row>
    <row r="85" spans="1:8">
      <c r="A85">
        <v>1500</v>
      </c>
      <c r="B85" s="29">
        <v>18.531500000000001</v>
      </c>
      <c r="C85" s="29">
        <v>159.46090000000001</v>
      </c>
      <c r="D85" s="29">
        <v>554.25099999999998</v>
      </c>
      <c r="E85" s="29">
        <v>603.67700000000002</v>
      </c>
      <c r="F85" s="29">
        <v>609.5</v>
      </c>
      <c r="G85" t="s">
        <v>1</v>
      </c>
      <c r="H85" t="s">
        <v>1</v>
      </c>
    </row>
    <row r="86" spans="1:8">
      <c r="A86">
        <v>1600</v>
      </c>
      <c r="B86" s="29">
        <v>17.820869999999999</v>
      </c>
      <c r="C86" s="29">
        <v>156.75229999999999</v>
      </c>
      <c r="D86" s="29">
        <v>570.38</v>
      </c>
      <c r="E86" s="29">
        <v>623.322</v>
      </c>
      <c r="F86" s="29">
        <v>638.29</v>
      </c>
      <c r="G86" t="s">
        <v>1</v>
      </c>
      <c r="H86" t="s">
        <v>1</v>
      </c>
    </row>
    <row r="87" spans="1:8">
      <c r="A87">
        <v>1700</v>
      </c>
      <c r="B87" s="29">
        <v>17.160309999999999</v>
      </c>
      <c r="C87" s="29">
        <v>154.0446</v>
      </c>
      <c r="D87" s="29">
        <v>585.12800000000004</v>
      </c>
      <c r="E87" s="29">
        <v>641.39400000000001</v>
      </c>
      <c r="F87" s="29">
        <v>666.13200000000006</v>
      </c>
      <c r="G87" t="s">
        <v>1</v>
      </c>
      <c r="H87" t="s">
        <v>1</v>
      </c>
    </row>
    <row r="88" spans="1:8">
      <c r="A88">
        <v>1800</v>
      </c>
      <c r="B88" s="29">
        <v>16.539810000000003</v>
      </c>
      <c r="C88" s="29">
        <v>151.33769999999998</v>
      </c>
      <c r="D88" s="29">
        <v>598.49099999999999</v>
      </c>
      <c r="E88" s="29">
        <v>658.08800000000008</v>
      </c>
      <c r="F88" s="29">
        <v>693.11800000000005</v>
      </c>
      <c r="G88" t="s">
        <v>1</v>
      </c>
      <c r="H88" t="s">
        <v>1</v>
      </c>
    </row>
    <row r="89" spans="1:8">
      <c r="A89">
        <v>2000</v>
      </c>
      <c r="B89" s="29">
        <v>15.408947</v>
      </c>
      <c r="C89" s="29">
        <v>145.82579999999999</v>
      </c>
      <c r="D89" s="29">
        <v>622.053</v>
      </c>
      <c r="E89" s="29">
        <v>687.82999999999993</v>
      </c>
      <c r="F89" s="29">
        <v>744.09799999999996</v>
      </c>
      <c r="G89" t="s">
        <v>1</v>
      </c>
      <c r="H89" t="s">
        <v>1</v>
      </c>
    </row>
    <row r="90" spans="1:8">
      <c r="A90">
        <v>2250</v>
      </c>
      <c r="B90" s="29">
        <v>14.188070999999999</v>
      </c>
      <c r="C90" s="29">
        <v>139.11369999999999</v>
      </c>
      <c r="D90" s="29">
        <v>646.00900000000001</v>
      </c>
      <c r="E90" s="29">
        <v>719.16300000000001</v>
      </c>
      <c r="F90" s="29">
        <v>802.45699999999999</v>
      </c>
      <c r="G90" t="s">
        <v>1</v>
      </c>
      <c r="H90" t="s">
        <v>1</v>
      </c>
    </row>
    <row r="91" spans="1:8">
      <c r="A91">
        <v>2500</v>
      </c>
      <c r="B91" s="29">
        <v>13.157359</v>
      </c>
      <c r="C91" s="29">
        <v>132.7039</v>
      </c>
      <c r="D91" s="29">
        <v>665.20899999999995</v>
      </c>
      <c r="E91" s="29">
        <v>745.26199999999994</v>
      </c>
      <c r="F91" s="29">
        <v>855.048</v>
      </c>
      <c r="G91" t="s">
        <v>1</v>
      </c>
      <c r="H91" t="s">
        <v>1</v>
      </c>
    </row>
    <row r="92" spans="1:8">
      <c r="A92">
        <v>2750</v>
      </c>
      <c r="B92" s="29">
        <v>12.276767</v>
      </c>
      <c r="C92" s="29">
        <v>126.49568000000001</v>
      </c>
      <c r="D92" s="29">
        <v>680.44200000000001</v>
      </c>
      <c r="E92" s="29">
        <v>767.21</v>
      </c>
      <c r="F92" s="29">
        <v>901.93600000000004</v>
      </c>
      <c r="G92" t="s">
        <v>1</v>
      </c>
      <c r="H92" t="s">
        <v>1</v>
      </c>
    </row>
    <row r="93" spans="1:8">
      <c r="A93">
        <v>3000</v>
      </c>
      <c r="B93" s="29">
        <v>11.506269</v>
      </c>
      <c r="C93" s="29">
        <v>120.78874</v>
      </c>
      <c r="D93" s="29">
        <v>692.69999999999993</v>
      </c>
      <c r="E93" s="29">
        <v>785.69499999999994</v>
      </c>
      <c r="F93" s="29">
        <v>943.6</v>
      </c>
      <c r="G93" t="s">
        <v>1</v>
      </c>
      <c r="H93" t="s">
        <v>1</v>
      </c>
    </row>
    <row r="94" spans="1:8">
      <c r="A94">
        <v>3250</v>
      </c>
      <c r="B94" s="29">
        <v>10.845841999999999</v>
      </c>
      <c r="C94" s="29">
        <v>115.48280000000001</v>
      </c>
      <c r="D94" s="29">
        <v>702.47800000000007</v>
      </c>
      <c r="E94" s="29">
        <v>801.41100000000006</v>
      </c>
      <c r="F94" s="29">
        <v>980.42399999999998</v>
      </c>
      <c r="G94" t="s">
        <v>1</v>
      </c>
      <c r="H94" t="s">
        <v>1</v>
      </c>
    </row>
    <row r="95" spans="1:8">
      <c r="A95">
        <v>3500</v>
      </c>
      <c r="B95" s="29">
        <v>10.255471999999999</v>
      </c>
      <c r="C95" s="29">
        <v>110.47764000000001</v>
      </c>
      <c r="D95" s="29">
        <v>710.27100000000007</v>
      </c>
      <c r="E95" s="29">
        <v>814.75</v>
      </c>
      <c r="F95" s="29">
        <v>1013.296</v>
      </c>
      <c r="G95" t="s">
        <v>1</v>
      </c>
      <c r="H95" t="s">
        <v>1</v>
      </c>
    </row>
    <row r="96" spans="1:8">
      <c r="A96">
        <v>3750</v>
      </c>
      <c r="B96" s="29">
        <v>9.7391489999999994</v>
      </c>
      <c r="C96" s="29">
        <v>105.87312</v>
      </c>
      <c r="D96" s="29">
        <v>716.47799999999995</v>
      </c>
      <c r="E96" s="29">
        <v>826.20799999999997</v>
      </c>
      <c r="F96" s="29">
        <v>1042.0060000000001</v>
      </c>
      <c r="G96" t="s">
        <v>1</v>
      </c>
      <c r="H96" t="s">
        <v>1</v>
      </c>
    </row>
    <row r="97" spans="1:8">
      <c r="A97">
        <v>4000</v>
      </c>
      <c r="B97" s="29">
        <v>9.2748629999999999</v>
      </c>
      <c r="C97" s="29">
        <v>101.66913</v>
      </c>
      <c r="D97" s="29">
        <v>721.19500000000005</v>
      </c>
      <c r="E97" s="29">
        <v>836.08299999999997</v>
      </c>
      <c r="F97" s="29">
        <v>1066.749</v>
      </c>
      <c r="G97" t="s">
        <v>1</v>
      </c>
      <c r="H97" t="s">
        <v>1</v>
      </c>
    </row>
    <row r="98" spans="1:8">
      <c r="A98">
        <v>4500</v>
      </c>
      <c r="B98" s="29">
        <v>8.4803820000000005</v>
      </c>
      <c r="C98" s="29">
        <v>94.152389999999997</v>
      </c>
      <c r="D98" s="29">
        <v>727.654</v>
      </c>
      <c r="E98" s="29">
        <v>851.86899999999991</v>
      </c>
      <c r="F98" s="29">
        <v>1107.3119999999999</v>
      </c>
      <c r="G98" t="s">
        <v>1</v>
      </c>
      <c r="H98" t="s">
        <v>1</v>
      </c>
    </row>
    <row r="99" spans="1:8">
      <c r="A99">
        <v>5000</v>
      </c>
      <c r="B99" s="29">
        <v>7.822991</v>
      </c>
      <c r="C99" s="29">
        <v>87.676900000000003</v>
      </c>
      <c r="D99" s="29">
        <v>730.73900000000003</v>
      </c>
      <c r="E99" s="29">
        <v>863.69499999999994</v>
      </c>
      <c r="F99" s="29">
        <v>1138.954</v>
      </c>
      <c r="G99" t="s">
        <v>1</v>
      </c>
      <c r="H99" t="s">
        <v>1</v>
      </c>
    </row>
    <row r="100" spans="1:8">
      <c r="A100">
        <v>5500</v>
      </c>
      <c r="B100" s="29">
        <v>7.2696670000000001</v>
      </c>
      <c r="C100" s="29">
        <v>82.07235</v>
      </c>
      <c r="D100" s="29">
        <v>731.34300000000007</v>
      </c>
      <c r="E100" s="29">
        <v>872.34900000000005</v>
      </c>
      <c r="F100" s="29">
        <v>1162.654</v>
      </c>
      <c r="G100" t="s">
        <v>1</v>
      </c>
      <c r="H100" t="s">
        <v>1</v>
      </c>
    </row>
    <row r="101" spans="1:8">
      <c r="A101">
        <v>6000</v>
      </c>
      <c r="B101" s="29">
        <v>6.7963940000000003</v>
      </c>
      <c r="C101" s="29">
        <v>77.1785</v>
      </c>
      <c r="D101" s="29">
        <v>729.96199999999999</v>
      </c>
      <c r="E101" s="29">
        <v>878.42599999999993</v>
      </c>
      <c r="F101" s="29">
        <v>1180.4000000000001</v>
      </c>
      <c r="G101" t="s">
        <v>1</v>
      </c>
      <c r="H101" t="s">
        <v>1</v>
      </c>
    </row>
    <row r="102" spans="1:8">
      <c r="A102">
        <v>6500</v>
      </c>
      <c r="B102" s="29">
        <v>6.3861600000000003</v>
      </c>
      <c r="C102" s="29">
        <v>72.885210000000001</v>
      </c>
      <c r="D102" s="29">
        <v>726.9923</v>
      </c>
      <c r="E102" s="29">
        <v>882.42</v>
      </c>
      <c r="F102" s="29">
        <v>1194.181</v>
      </c>
      <c r="G102" t="s">
        <v>1</v>
      </c>
      <c r="H102" t="s">
        <v>1</v>
      </c>
    </row>
    <row r="103" spans="1:8">
      <c r="A103">
        <v>7000</v>
      </c>
      <c r="B103" s="29">
        <v>6.0279579999999999</v>
      </c>
      <c r="C103" s="29">
        <v>69.072360000000003</v>
      </c>
      <c r="D103" s="29">
        <v>722.63160000000005</v>
      </c>
      <c r="E103" s="29">
        <v>884.52800000000002</v>
      </c>
      <c r="F103" s="29">
        <v>1202.991</v>
      </c>
      <c r="G103" t="s">
        <v>1</v>
      </c>
      <c r="H103" t="s">
        <v>1</v>
      </c>
    </row>
    <row r="104" spans="1:8">
      <c r="A104">
        <v>8000</v>
      </c>
      <c r="B104" s="29">
        <v>5.4286260000000004</v>
      </c>
      <c r="C104" s="29">
        <v>62.627660000000006</v>
      </c>
      <c r="D104" s="29">
        <v>711.33140000000003</v>
      </c>
      <c r="E104" s="29">
        <v>884.27499999999998</v>
      </c>
      <c r="F104" s="29">
        <v>1214.674</v>
      </c>
      <c r="G104" t="s">
        <v>1</v>
      </c>
      <c r="H104" t="s">
        <v>1</v>
      </c>
    </row>
    <row r="105" spans="1:8">
      <c r="A105">
        <v>9000</v>
      </c>
      <c r="B105" s="29">
        <v>4.9473630000000002</v>
      </c>
      <c r="C105" s="29">
        <v>57.673940000000002</v>
      </c>
      <c r="D105" s="29">
        <v>697.55160000000001</v>
      </c>
      <c r="E105" s="29">
        <v>879.35300000000007</v>
      </c>
      <c r="F105" s="29">
        <v>1217.422</v>
      </c>
      <c r="G105" t="s">
        <v>1</v>
      </c>
      <c r="H105" t="s">
        <v>1</v>
      </c>
    </row>
    <row r="106" spans="1:8">
      <c r="A106">
        <v>10000</v>
      </c>
      <c r="B106" s="29">
        <v>4.5521509999999994</v>
      </c>
      <c r="C106" s="29">
        <v>53.070929999999997</v>
      </c>
      <c r="D106" s="29">
        <v>682.48669999999993</v>
      </c>
      <c r="E106" s="29">
        <v>871.05399999999997</v>
      </c>
      <c r="F106" s="29">
        <v>1215.2170000000001</v>
      </c>
      <c r="G106" t="s">
        <v>1</v>
      </c>
      <c r="H106" t="s">
        <v>1</v>
      </c>
    </row>
    <row r="107" spans="1:8">
      <c r="A107">
        <v>11000</v>
      </c>
      <c r="B107" s="29">
        <v>4.2199749999999998</v>
      </c>
      <c r="C107" s="29">
        <v>49.428419999999996</v>
      </c>
      <c r="D107" s="29">
        <v>666.93259999999998</v>
      </c>
      <c r="E107" s="29">
        <v>860.57170000000008</v>
      </c>
      <c r="F107" s="29">
        <v>1209.0450000000001</v>
      </c>
      <c r="G107" t="s">
        <v>1</v>
      </c>
      <c r="H107" t="s">
        <v>1</v>
      </c>
    </row>
    <row r="108" spans="1:8">
      <c r="A108">
        <v>12000</v>
      </c>
      <c r="B108" s="29">
        <v>3.9378259999999998</v>
      </c>
      <c r="C108" s="29">
        <v>46.316310000000001</v>
      </c>
      <c r="D108" s="29">
        <v>651.28690000000006</v>
      </c>
      <c r="E108" s="29">
        <v>848.60180000000003</v>
      </c>
      <c r="F108" s="29">
        <v>1200.9000000000001</v>
      </c>
      <c r="G108" t="s">
        <v>1</v>
      </c>
      <c r="H108" t="s">
        <v>1</v>
      </c>
    </row>
    <row r="109" spans="1:8">
      <c r="A109">
        <v>13000</v>
      </c>
      <c r="B109" s="29">
        <v>3.6947000000000001</v>
      </c>
      <c r="C109" s="29">
        <v>43.604509999999998</v>
      </c>
      <c r="D109" s="29">
        <v>635.84769999999992</v>
      </c>
      <c r="E109" s="29">
        <v>835.74189999999999</v>
      </c>
      <c r="F109" s="29">
        <v>1190.7750000000001</v>
      </c>
      <c r="G109" t="s">
        <v>1</v>
      </c>
      <c r="H109" t="s">
        <v>1</v>
      </c>
    </row>
    <row r="110" spans="1:8">
      <c r="A110">
        <v>14000</v>
      </c>
      <c r="B110" s="29">
        <v>3.4815900000000002</v>
      </c>
      <c r="C110" s="29">
        <v>41.232950000000002</v>
      </c>
      <c r="D110" s="29">
        <v>620.61369999999999</v>
      </c>
      <c r="E110" s="29">
        <v>822.28989999999999</v>
      </c>
      <c r="F110" s="29">
        <v>1178.6659999999999</v>
      </c>
      <c r="G110" t="s">
        <v>1</v>
      </c>
      <c r="H110" t="s">
        <v>1</v>
      </c>
    </row>
    <row r="111" spans="1:8">
      <c r="A111">
        <v>15000</v>
      </c>
      <c r="B111" s="29">
        <v>3.2944940000000003</v>
      </c>
      <c r="C111" s="29">
        <v>39.121580000000002</v>
      </c>
      <c r="D111" s="29">
        <v>605.88389999999993</v>
      </c>
      <c r="E111" s="29">
        <v>808.54429999999991</v>
      </c>
      <c r="F111" s="29">
        <v>1166.5709999999999</v>
      </c>
      <c r="G111" t="s">
        <v>1</v>
      </c>
      <c r="H111" t="s">
        <v>1</v>
      </c>
    </row>
    <row r="112" spans="1:8">
      <c r="A112">
        <v>16000</v>
      </c>
      <c r="B112" s="29">
        <v>3.1284099999999997</v>
      </c>
      <c r="C112" s="29">
        <v>37.25038</v>
      </c>
      <c r="D112" s="29">
        <v>591.55759999999998</v>
      </c>
      <c r="E112" s="29">
        <v>794.70399999999995</v>
      </c>
      <c r="F112" s="29">
        <v>1154.4870000000001</v>
      </c>
      <c r="G112" t="s">
        <v>1</v>
      </c>
      <c r="H112" t="s">
        <v>1</v>
      </c>
    </row>
    <row r="113" spans="1:8">
      <c r="A113">
        <v>17000</v>
      </c>
      <c r="B113" s="29">
        <v>2.9803350000000002</v>
      </c>
      <c r="C113" s="29">
        <v>35.5593</v>
      </c>
      <c r="D113" s="29">
        <v>577.63409999999999</v>
      </c>
      <c r="E113" s="29">
        <v>780.86810000000003</v>
      </c>
      <c r="F113" s="29">
        <v>1141.412</v>
      </c>
      <c r="G113" t="s">
        <v>1</v>
      </c>
      <c r="H113" t="s">
        <v>1</v>
      </c>
    </row>
    <row r="114" spans="1:8">
      <c r="A114">
        <v>18000</v>
      </c>
      <c r="B114" s="29">
        <v>2.8462680000000002</v>
      </c>
      <c r="C114" s="29">
        <v>34.02834</v>
      </c>
      <c r="D114" s="29">
        <v>564.31299999999999</v>
      </c>
      <c r="E114" s="29">
        <v>767.13580000000002</v>
      </c>
      <c r="F114" s="29">
        <v>1128.3440000000001</v>
      </c>
      <c r="G114" t="s">
        <v>1</v>
      </c>
      <c r="H114" t="s">
        <v>1</v>
      </c>
    </row>
    <row r="115" spans="1:8">
      <c r="A115">
        <v>20000</v>
      </c>
      <c r="B115" s="29">
        <v>2.6151529999999998</v>
      </c>
      <c r="C115" s="29">
        <v>31.3767</v>
      </c>
      <c r="D115" s="29">
        <v>538.8768</v>
      </c>
      <c r="E115" s="29">
        <v>740.18029999999999</v>
      </c>
      <c r="F115" s="29">
        <v>1103.2280000000001</v>
      </c>
      <c r="G115" t="s">
        <v>1</v>
      </c>
      <c r="H115" t="s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4" sqref="B4"/>
    </sheetView>
  </sheetViews>
  <sheetFormatPr baseColWidth="10" defaultRowHeight="15" x14ac:dyDescent="0"/>
  <cols>
    <col min="1" max="1" width="12.33203125" style="1" customWidth="1"/>
    <col min="2" max="4" width="10.83203125" style="1"/>
    <col min="5" max="5" width="12.1640625" style="1" customWidth="1"/>
    <col min="6" max="6" width="12.33203125" style="1" customWidth="1"/>
    <col min="7" max="7" width="10.83203125" style="1"/>
    <col min="8" max="8" width="14.33203125" style="1" customWidth="1"/>
    <col min="9" max="9" width="15.83203125" style="1" customWidth="1"/>
    <col min="10" max="16384" width="10.83203125" style="1"/>
  </cols>
  <sheetData>
    <row r="1" spans="1:10">
      <c r="A1" s="1" t="s">
        <v>67</v>
      </c>
      <c r="B1" s="1" t="s">
        <v>101</v>
      </c>
      <c r="C1" s="1" t="s">
        <v>101</v>
      </c>
      <c r="E1" s="1" t="s">
        <v>93</v>
      </c>
      <c r="F1" s="1" t="s">
        <v>93</v>
      </c>
      <c r="H1" s="1" t="s">
        <v>94</v>
      </c>
      <c r="I1" s="1" t="s">
        <v>94</v>
      </c>
      <c r="J1" s="1" t="s">
        <v>95</v>
      </c>
    </row>
    <row r="3" spans="1:10">
      <c r="A3" s="1" t="s">
        <v>68</v>
      </c>
      <c r="B3" s="1">
        <v>15</v>
      </c>
      <c r="C3" s="1">
        <v>4</v>
      </c>
      <c r="E3" s="1">
        <v>12</v>
      </c>
      <c r="F3" s="1">
        <v>1</v>
      </c>
      <c r="H3" s="1">
        <v>8</v>
      </c>
      <c r="I3" s="1">
        <v>4</v>
      </c>
      <c r="J3" s="1">
        <v>4</v>
      </c>
    </row>
    <row r="4" spans="1:10">
      <c r="A4" s="1" t="s">
        <v>69</v>
      </c>
      <c r="B4" s="1">
        <v>4010</v>
      </c>
      <c r="C4" s="1">
        <v>4010</v>
      </c>
      <c r="E4" s="1">
        <v>4946.3100000000004</v>
      </c>
      <c r="F4" s="1">
        <v>4946.3100000000004</v>
      </c>
      <c r="H4" s="1">
        <v>7366.59</v>
      </c>
      <c r="I4" s="1">
        <v>7366.59</v>
      </c>
    </row>
    <row r="5" spans="1:10">
      <c r="A5" s="1" t="s">
        <v>70</v>
      </c>
      <c r="B5" s="1" t="s">
        <v>63</v>
      </c>
      <c r="C5" s="1" t="s">
        <v>63</v>
      </c>
      <c r="E5" s="1" t="s">
        <v>63</v>
      </c>
      <c r="F5" s="1" t="s">
        <v>63</v>
      </c>
      <c r="H5" s="1" t="s">
        <v>63</v>
      </c>
      <c r="I5" s="1" t="s">
        <v>63</v>
      </c>
      <c r="J5" s="1" t="s">
        <v>63</v>
      </c>
    </row>
    <row r="7" spans="1:10">
      <c r="A7" s="1">
        <v>4100</v>
      </c>
      <c r="B7" s="1">
        <f>(C$3/(B$3+C$3))*($A7-B$4)</f>
        <v>18.94736842105263</v>
      </c>
      <c r="C7" s="1">
        <f>(B$3/(B$3+C$3))*($A7-C$4)</f>
        <v>71.05263157894737</v>
      </c>
      <c r="E7" s="1">
        <f>(F$3/(E$3+F$3))*($A7-E$4)</f>
        <v>-65.100769230769259</v>
      </c>
      <c r="F7" s="1">
        <f>(E$3/(E$3+F$3))*($A7-F$4)</f>
        <v>-781.20923076923123</v>
      </c>
      <c r="H7" s="27">
        <f>(I$3/(H$3+I$3))*($A7-H$4)</f>
        <v>-1088.8633333333332</v>
      </c>
      <c r="I7" s="27">
        <f>(H$3/(H$3+I$3))*($A7-I$4)</f>
        <v>-2177.7266666666665</v>
      </c>
      <c r="J7" s="28">
        <f>H7/2</f>
        <v>-544.43166666666662</v>
      </c>
    </row>
    <row r="8" spans="1:10">
      <c r="A8" s="1">
        <v>4200</v>
      </c>
      <c r="B8" s="1">
        <f t="shared" ref="B8:B40" si="0">(C$3/(B$3+C$3))*($A8-B$4)</f>
        <v>40</v>
      </c>
      <c r="C8" s="1">
        <f t="shared" ref="C8:C40" si="1">(B$3/(B$3+C$3))*($A8-C$4)</f>
        <v>150</v>
      </c>
      <c r="E8" s="1">
        <f t="shared" ref="E8:E40" si="2">(F$3/(E$3+F$3))*($A8-E$4)</f>
        <v>-57.408461538461573</v>
      </c>
      <c r="F8" s="1">
        <f t="shared" ref="F8:F40" si="3">(E$3/(E$3+F$3))*($A8-F$4)</f>
        <v>-688.90153846153885</v>
      </c>
      <c r="H8" s="27">
        <f t="shared" ref="H8:H40" si="4">(I$3/(H$3+I$3))*($A8-H$4)</f>
        <v>-1055.53</v>
      </c>
      <c r="I8" s="27">
        <f t="shared" ref="I8:I40" si="5">(H$3/(H$3+I$3))*($A8-I$4)</f>
        <v>-2111.06</v>
      </c>
      <c r="J8" s="28">
        <f t="shared" ref="J8:J40" si="6">H8/2</f>
        <v>-527.76499999999999</v>
      </c>
    </row>
    <row r="9" spans="1:10">
      <c r="A9" s="1">
        <v>4300</v>
      </c>
      <c r="B9" s="1">
        <f t="shared" si="0"/>
        <v>61.052631578947363</v>
      </c>
      <c r="C9" s="1">
        <f t="shared" si="1"/>
        <v>228.94736842105263</v>
      </c>
      <c r="E9" s="1">
        <f t="shared" si="2"/>
        <v>-49.71615384615388</v>
      </c>
      <c r="F9" s="1">
        <f t="shared" si="3"/>
        <v>-596.59384615384658</v>
      </c>
      <c r="H9" s="27">
        <f t="shared" si="4"/>
        <v>-1022.1966666666667</v>
      </c>
      <c r="I9" s="27">
        <f t="shared" si="5"/>
        <v>-2044.3933333333334</v>
      </c>
      <c r="J9" s="28">
        <f t="shared" si="6"/>
        <v>-511.09833333333336</v>
      </c>
    </row>
    <row r="10" spans="1:10">
      <c r="A10" s="1">
        <v>4400</v>
      </c>
      <c r="B10" s="1">
        <f t="shared" si="0"/>
        <v>82.105263157894726</v>
      </c>
      <c r="C10" s="1">
        <f t="shared" si="1"/>
        <v>307.89473684210526</v>
      </c>
      <c r="E10" s="1">
        <f t="shared" si="2"/>
        <v>-42.023846153846186</v>
      </c>
      <c r="F10" s="1">
        <f t="shared" si="3"/>
        <v>-504.28615384615426</v>
      </c>
      <c r="H10" s="27">
        <f t="shared" si="4"/>
        <v>-988.86333333333334</v>
      </c>
      <c r="I10" s="27">
        <f t="shared" si="5"/>
        <v>-1977.7266666666667</v>
      </c>
      <c r="J10" s="28">
        <f t="shared" si="6"/>
        <v>-494.43166666666667</v>
      </c>
    </row>
    <row r="11" spans="1:10">
      <c r="A11" s="1">
        <v>4500</v>
      </c>
      <c r="B11" s="1">
        <f t="shared" si="0"/>
        <v>103.1578947368421</v>
      </c>
      <c r="C11" s="1">
        <f t="shared" si="1"/>
        <v>386.84210526315792</v>
      </c>
      <c r="E11" s="1">
        <f t="shared" si="2"/>
        <v>-34.331538461538493</v>
      </c>
      <c r="F11" s="1">
        <f t="shared" si="3"/>
        <v>-411.97846153846194</v>
      </c>
      <c r="H11" s="27">
        <f t="shared" si="4"/>
        <v>-955.53</v>
      </c>
      <c r="I11" s="27">
        <f t="shared" si="5"/>
        <v>-1911.06</v>
      </c>
      <c r="J11" s="28">
        <f t="shared" si="6"/>
        <v>-477.76499999999999</v>
      </c>
    </row>
    <row r="12" spans="1:10">
      <c r="A12" s="1">
        <v>4600</v>
      </c>
      <c r="B12" s="1">
        <f t="shared" si="0"/>
        <v>124.21052631578947</v>
      </c>
      <c r="C12" s="1">
        <f t="shared" si="1"/>
        <v>465.78947368421052</v>
      </c>
      <c r="E12" s="1">
        <f t="shared" si="2"/>
        <v>-26.639230769230803</v>
      </c>
      <c r="F12" s="1">
        <f t="shared" si="3"/>
        <v>-319.67076923076962</v>
      </c>
      <c r="H12" s="27">
        <f t="shared" si="4"/>
        <v>-922.19666666666672</v>
      </c>
      <c r="I12" s="27">
        <f t="shared" si="5"/>
        <v>-1844.3933333333334</v>
      </c>
      <c r="J12" s="28">
        <f t="shared" si="6"/>
        <v>-461.09833333333336</v>
      </c>
    </row>
    <row r="13" spans="1:10">
      <c r="A13" s="1">
        <v>4700</v>
      </c>
      <c r="B13" s="1">
        <f t="shared" si="0"/>
        <v>145.26315789473682</v>
      </c>
      <c r="C13" s="1">
        <f t="shared" si="1"/>
        <v>544.73684210526312</v>
      </c>
      <c r="E13" s="1">
        <f t="shared" si="2"/>
        <v>-18.94692307692311</v>
      </c>
      <c r="F13" s="1">
        <f t="shared" si="3"/>
        <v>-227.3630769230773</v>
      </c>
      <c r="H13" s="27">
        <f t="shared" si="4"/>
        <v>-888.86333333333334</v>
      </c>
      <c r="I13" s="27">
        <f t="shared" si="5"/>
        <v>-1777.7266666666667</v>
      </c>
      <c r="J13" s="28">
        <f t="shared" si="6"/>
        <v>-444.43166666666667</v>
      </c>
    </row>
    <row r="14" spans="1:10">
      <c r="A14" s="1">
        <v>4800</v>
      </c>
      <c r="B14" s="1">
        <f t="shared" si="0"/>
        <v>166.31578947368419</v>
      </c>
      <c r="C14" s="1">
        <f t="shared" si="1"/>
        <v>623.68421052631584</v>
      </c>
      <c r="E14" s="1">
        <f t="shared" si="2"/>
        <v>-11.254615384615416</v>
      </c>
      <c r="F14" s="1">
        <f t="shared" si="3"/>
        <v>-135.05538461538498</v>
      </c>
      <c r="H14" s="27">
        <f t="shared" si="4"/>
        <v>-855.53</v>
      </c>
      <c r="I14" s="27">
        <f t="shared" si="5"/>
        <v>-1711.06</v>
      </c>
      <c r="J14" s="28">
        <f t="shared" si="6"/>
        <v>-427.76499999999999</v>
      </c>
    </row>
    <row r="15" spans="1:10">
      <c r="A15" s="1">
        <v>4900</v>
      </c>
      <c r="B15" s="1">
        <f t="shared" si="0"/>
        <v>187.36842105263156</v>
      </c>
      <c r="C15" s="1">
        <f t="shared" si="1"/>
        <v>702.63157894736844</v>
      </c>
      <c r="E15" s="1">
        <f t="shared" si="2"/>
        <v>-3.5623076923077233</v>
      </c>
      <c r="F15" s="1">
        <f t="shared" si="3"/>
        <v>-42.747692307692681</v>
      </c>
      <c r="H15" s="27">
        <f t="shared" si="4"/>
        <v>-822.19666666666672</v>
      </c>
      <c r="I15" s="27">
        <f t="shared" si="5"/>
        <v>-1644.3933333333334</v>
      </c>
      <c r="J15" s="28">
        <f t="shared" si="6"/>
        <v>-411.09833333333336</v>
      </c>
    </row>
    <row r="16" spans="1:10">
      <c r="A16" s="1">
        <v>5000</v>
      </c>
      <c r="B16" s="1">
        <f t="shared" si="0"/>
        <v>208.42105263157893</v>
      </c>
      <c r="C16" s="1">
        <f t="shared" si="1"/>
        <v>781.57894736842104</v>
      </c>
      <c r="E16" s="1">
        <f t="shared" si="2"/>
        <v>4.1299999999999697</v>
      </c>
      <c r="F16" s="1">
        <f t="shared" si="3"/>
        <v>49.559999999999633</v>
      </c>
      <c r="H16" s="27">
        <f t="shared" si="4"/>
        <v>-788.86333333333334</v>
      </c>
      <c r="I16" s="27">
        <f t="shared" si="5"/>
        <v>-1577.7266666666667</v>
      </c>
      <c r="J16" s="28">
        <f t="shared" si="6"/>
        <v>-394.43166666666667</v>
      </c>
    </row>
    <row r="17" spans="1:10">
      <c r="A17" s="1">
        <v>5100</v>
      </c>
      <c r="B17" s="1">
        <f t="shared" si="0"/>
        <v>229.4736842105263</v>
      </c>
      <c r="C17" s="1">
        <f t="shared" si="1"/>
        <v>860.52631578947364</v>
      </c>
      <c r="E17" s="1">
        <f t="shared" si="2"/>
        <v>11.822307692307662</v>
      </c>
      <c r="F17" s="1">
        <f t="shared" si="3"/>
        <v>141.86769230769195</v>
      </c>
      <c r="H17" s="27">
        <f t="shared" si="4"/>
        <v>-755.53</v>
      </c>
      <c r="I17" s="27">
        <f t="shared" si="5"/>
        <v>-1511.06</v>
      </c>
      <c r="J17" s="28">
        <f t="shared" si="6"/>
        <v>-377.76499999999999</v>
      </c>
    </row>
    <row r="18" spans="1:10">
      <c r="A18" s="1">
        <v>5200</v>
      </c>
      <c r="B18" s="1">
        <f t="shared" si="0"/>
        <v>250.52631578947367</v>
      </c>
      <c r="C18" s="1">
        <f t="shared" si="1"/>
        <v>939.47368421052636</v>
      </c>
      <c r="E18" s="1">
        <f t="shared" si="2"/>
        <v>19.514615384615354</v>
      </c>
      <c r="F18" s="1">
        <f t="shared" si="3"/>
        <v>234.17538461538425</v>
      </c>
      <c r="H18" s="27">
        <f t="shared" si="4"/>
        <v>-722.19666666666672</v>
      </c>
      <c r="I18" s="27">
        <f t="shared" si="5"/>
        <v>-1444.3933333333334</v>
      </c>
      <c r="J18" s="28">
        <f t="shared" si="6"/>
        <v>-361.09833333333336</v>
      </c>
    </row>
    <row r="19" spans="1:10">
      <c r="A19" s="1">
        <v>5300</v>
      </c>
      <c r="B19" s="1">
        <f t="shared" si="0"/>
        <v>271.57894736842104</v>
      </c>
      <c r="C19" s="1">
        <f t="shared" si="1"/>
        <v>1018.421052631579</v>
      </c>
      <c r="E19" s="1">
        <f t="shared" si="2"/>
        <v>27.206923076923047</v>
      </c>
      <c r="F19" s="1">
        <f t="shared" si="3"/>
        <v>326.48307692307657</v>
      </c>
      <c r="H19" s="27">
        <f t="shared" si="4"/>
        <v>-688.86333333333334</v>
      </c>
      <c r="I19" s="27">
        <f t="shared" si="5"/>
        <v>-1377.7266666666667</v>
      </c>
      <c r="J19" s="28">
        <f t="shared" si="6"/>
        <v>-344.43166666666667</v>
      </c>
    </row>
    <row r="20" spans="1:10">
      <c r="A20" s="1">
        <v>5400</v>
      </c>
      <c r="B20" s="1">
        <f t="shared" si="0"/>
        <v>292.63157894736838</v>
      </c>
      <c r="C20" s="1">
        <f t="shared" si="1"/>
        <v>1097.3684210526317</v>
      </c>
      <c r="E20" s="1">
        <f t="shared" si="2"/>
        <v>34.899230769230741</v>
      </c>
      <c r="F20" s="1">
        <f t="shared" si="3"/>
        <v>418.79076923076889</v>
      </c>
      <c r="H20" s="27">
        <f t="shared" si="4"/>
        <v>-655.53</v>
      </c>
      <c r="I20" s="27">
        <f t="shared" si="5"/>
        <v>-1311.06</v>
      </c>
      <c r="J20" s="28">
        <f t="shared" si="6"/>
        <v>-327.76499999999999</v>
      </c>
    </row>
    <row r="21" spans="1:10">
      <c r="A21" s="1">
        <v>5500</v>
      </c>
      <c r="B21" s="1">
        <f t="shared" si="0"/>
        <v>313.68421052631578</v>
      </c>
      <c r="C21" s="1">
        <f t="shared" si="1"/>
        <v>1176.3157894736842</v>
      </c>
      <c r="E21" s="1">
        <f t="shared" si="2"/>
        <v>42.591538461538434</v>
      </c>
      <c r="F21" s="1">
        <f t="shared" si="3"/>
        <v>511.09846153846121</v>
      </c>
      <c r="H21" s="27">
        <f t="shared" si="4"/>
        <v>-622.19666666666672</v>
      </c>
      <c r="I21" s="27">
        <f t="shared" si="5"/>
        <v>-1244.3933333333334</v>
      </c>
      <c r="J21" s="28">
        <f t="shared" si="6"/>
        <v>-311.09833333333336</v>
      </c>
    </row>
    <row r="22" spans="1:10">
      <c r="A22" s="1">
        <v>5600</v>
      </c>
      <c r="B22" s="1">
        <f t="shared" si="0"/>
        <v>334.73684210526312</v>
      </c>
      <c r="C22" s="1">
        <f t="shared" si="1"/>
        <v>1255.2631578947369</v>
      </c>
      <c r="E22" s="1">
        <f t="shared" si="2"/>
        <v>50.283846153846127</v>
      </c>
      <c r="F22" s="1">
        <f t="shared" si="3"/>
        <v>603.40615384615353</v>
      </c>
      <c r="H22" s="27">
        <f t="shared" si="4"/>
        <v>-588.86333333333334</v>
      </c>
      <c r="I22" s="27">
        <f t="shared" si="5"/>
        <v>-1177.7266666666667</v>
      </c>
      <c r="J22" s="28">
        <f t="shared" si="6"/>
        <v>-294.43166666666667</v>
      </c>
    </row>
    <row r="23" spans="1:10">
      <c r="A23" s="1">
        <v>5700</v>
      </c>
      <c r="B23" s="1">
        <f t="shared" si="0"/>
        <v>355.78947368421052</v>
      </c>
      <c r="C23" s="1">
        <f t="shared" si="1"/>
        <v>1334.2105263157896</v>
      </c>
      <c r="E23" s="1">
        <f t="shared" si="2"/>
        <v>57.976153846153821</v>
      </c>
      <c r="F23" s="1">
        <f t="shared" si="3"/>
        <v>695.71384615384579</v>
      </c>
      <c r="H23" s="27">
        <f t="shared" si="4"/>
        <v>-555.53</v>
      </c>
      <c r="I23" s="27">
        <f t="shared" si="5"/>
        <v>-1111.06</v>
      </c>
      <c r="J23" s="28">
        <f t="shared" si="6"/>
        <v>-277.76499999999999</v>
      </c>
    </row>
    <row r="24" spans="1:10">
      <c r="A24" s="1">
        <v>5800</v>
      </c>
      <c r="B24" s="1">
        <f t="shared" si="0"/>
        <v>376.84210526315786</v>
      </c>
      <c r="C24" s="1">
        <f t="shared" si="1"/>
        <v>1413.1578947368421</v>
      </c>
      <c r="E24" s="1">
        <f t="shared" si="2"/>
        <v>65.668461538461514</v>
      </c>
      <c r="F24" s="1">
        <f t="shared" si="3"/>
        <v>788.02153846153817</v>
      </c>
      <c r="H24" s="27">
        <f t="shared" si="4"/>
        <v>-522.19666666666672</v>
      </c>
      <c r="I24" s="27">
        <f t="shared" si="5"/>
        <v>-1044.3933333333334</v>
      </c>
      <c r="J24" s="28">
        <f t="shared" si="6"/>
        <v>-261.09833333333336</v>
      </c>
    </row>
    <row r="25" spans="1:10">
      <c r="A25" s="1">
        <v>5900</v>
      </c>
      <c r="B25" s="1">
        <f t="shared" si="0"/>
        <v>397.89473684210526</v>
      </c>
      <c r="C25" s="1">
        <f t="shared" si="1"/>
        <v>1492.1052631578948</v>
      </c>
      <c r="E25" s="1">
        <f t="shared" si="2"/>
        <v>73.360769230769208</v>
      </c>
      <c r="F25" s="1">
        <f t="shared" si="3"/>
        <v>880.32923076923043</v>
      </c>
      <c r="H25" s="27">
        <f t="shared" si="4"/>
        <v>-488.86333333333334</v>
      </c>
      <c r="I25" s="27">
        <f t="shared" si="5"/>
        <v>-977.72666666666669</v>
      </c>
      <c r="J25" s="28">
        <f t="shared" si="6"/>
        <v>-244.43166666666667</v>
      </c>
    </row>
    <row r="26" spans="1:10">
      <c r="A26" s="1">
        <v>6000</v>
      </c>
      <c r="B26" s="1">
        <f t="shared" si="0"/>
        <v>418.9473684210526</v>
      </c>
      <c r="C26" s="1">
        <f t="shared" si="1"/>
        <v>1571.0526315789473</v>
      </c>
      <c r="E26" s="1">
        <f t="shared" si="2"/>
        <v>81.053076923076901</v>
      </c>
      <c r="F26" s="1">
        <f t="shared" si="3"/>
        <v>972.63692307692281</v>
      </c>
      <c r="H26" s="27">
        <f t="shared" si="4"/>
        <v>-455.53000000000003</v>
      </c>
      <c r="I26" s="27">
        <f t="shared" si="5"/>
        <v>-911.06000000000006</v>
      </c>
      <c r="J26" s="28">
        <f t="shared" si="6"/>
        <v>-227.76500000000001</v>
      </c>
    </row>
    <row r="27" spans="1:10">
      <c r="A27" s="1">
        <v>6100</v>
      </c>
      <c r="B27" s="1">
        <f t="shared" si="0"/>
        <v>440</v>
      </c>
      <c r="C27" s="1">
        <f t="shared" si="1"/>
        <v>1650</v>
      </c>
      <c r="E27" s="1">
        <f t="shared" si="2"/>
        <v>88.745384615384594</v>
      </c>
      <c r="F27" s="1">
        <f t="shared" si="3"/>
        <v>1064.944615384615</v>
      </c>
      <c r="H27" s="27">
        <f t="shared" si="4"/>
        <v>-422.19666666666672</v>
      </c>
      <c r="I27" s="27">
        <f t="shared" si="5"/>
        <v>-844.39333333333343</v>
      </c>
      <c r="J27" s="28">
        <f t="shared" si="6"/>
        <v>-211.09833333333336</v>
      </c>
    </row>
    <row r="28" spans="1:10">
      <c r="A28" s="1">
        <v>6200</v>
      </c>
      <c r="B28" s="1">
        <f t="shared" si="0"/>
        <v>461.05263157894734</v>
      </c>
      <c r="C28" s="1">
        <f t="shared" si="1"/>
        <v>1728.9473684210527</v>
      </c>
      <c r="E28" s="1">
        <f t="shared" si="2"/>
        <v>96.437692307692288</v>
      </c>
      <c r="F28" s="1">
        <f t="shared" si="3"/>
        <v>1157.2523076923073</v>
      </c>
      <c r="H28" s="27">
        <f t="shared" si="4"/>
        <v>-388.86333333333334</v>
      </c>
      <c r="I28" s="27">
        <f t="shared" si="5"/>
        <v>-777.72666666666669</v>
      </c>
      <c r="J28" s="28">
        <f t="shared" si="6"/>
        <v>-194.43166666666667</v>
      </c>
    </row>
    <row r="29" spans="1:10">
      <c r="A29" s="1">
        <v>6300</v>
      </c>
      <c r="B29" s="1">
        <f t="shared" si="0"/>
        <v>482.10526315789468</v>
      </c>
      <c r="C29" s="1">
        <f t="shared" si="1"/>
        <v>1807.8947368421052</v>
      </c>
      <c r="E29" s="1">
        <f t="shared" si="2"/>
        <v>104.12999999999998</v>
      </c>
      <c r="F29" s="1">
        <f t="shared" si="3"/>
        <v>1249.5599999999997</v>
      </c>
      <c r="H29" s="27">
        <f t="shared" si="4"/>
        <v>-355.53000000000003</v>
      </c>
      <c r="I29" s="27">
        <f t="shared" si="5"/>
        <v>-711.06000000000006</v>
      </c>
      <c r="J29" s="28">
        <f t="shared" si="6"/>
        <v>-177.76500000000001</v>
      </c>
    </row>
    <row r="30" spans="1:10">
      <c r="A30" s="1">
        <v>6400</v>
      </c>
      <c r="B30" s="1">
        <f t="shared" si="0"/>
        <v>503.15789473684208</v>
      </c>
      <c r="C30" s="1">
        <f t="shared" si="1"/>
        <v>1886.8421052631579</v>
      </c>
      <c r="E30" s="1">
        <f t="shared" si="2"/>
        <v>111.82230769230767</v>
      </c>
      <c r="F30" s="1">
        <f t="shared" si="3"/>
        <v>1341.8676923076921</v>
      </c>
      <c r="H30" s="27">
        <f t="shared" si="4"/>
        <v>-322.19666666666672</v>
      </c>
      <c r="I30" s="27">
        <f t="shared" si="5"/>
        <v>-644.39333333333343</v>
      </c>
      <c r="J30" s="28">
        <f t="shared" si="6"/>
        <v>-161.09833333333336</v>
      </c>
    </row>
    <row r="31" spans="1:10">
      <c r="A31" s="1">
        <v>6500</v>
      </c>
      <c r="B31" s="1">
        <f t="shared" si="0"/>
        <v>524.21052631578948</v>
      </c>
      <c r="C31" s="1">
        <f t="shared" si="1"/>
        <v>1965.7894736842106</v>
      </c>
      <c r="E31" s="1">
        <f t="shared" si="2"/>
        <v>119.51461538461535</v>
      </c>
      <c r="F31" s="1">
        <f t="shared" si="3"/>
        <v>1434.1753846153842</v>
      </c>
      <c r="H31" s="27">
        <f t="shared" si="4"/>
        <v>-288.86333333333334</v>
      </c>
      <c r="I31" s="27">
        <f t="shared" si="5"/>
        <v>-577.72666666666669</v>
      </c>
      <c r="J31" s="28">
        <f t="shared" si="6"/>
        <v>-144.43166666666667</v>
      </c>
    </row>
    <row r="32" spans="1:10">
      <c r="A32" s="1">
        <v>6600</v>
      </c>
      <c r="B32" s="1">
        <f t="shared" si="0"/>
        <v>545.26315789473676</v>
      </c>
      <c r="C32" s="1">
        <f t="shared" si="1"/>
        <v>2044.7368421052631</v>
      </c>
      <c r="E32" s="1">
        <f t="shared" si="2"/>
        <v>127.20692307692305</v>
      </c>
      <c r="F32" s="1">
        <f t="shared" si="3"/>
        <v>1526.4830769230766</v>
      </c>
      <c r="H32" s="27">
        <f t="shared" si="4"/>
        <v>-255.53000000000003</v>
      </c>
      <c r="I32" s="27">
        <f t="shared" si="5"/>
        <v>-511.06000000000006</v>
      </c>
      <c r="J32" s="28">
        <f t="shared" si="6"/>
        <v>-127.76500000000001</v>
      </c>
    </row>
    <row r="33" spans="1:10">
      <c r="A33" s="1">
        <v>6700</v>
      </c>
      <c r="B33" s="1">
        <f t="shared" si="0"/>
        <v>566.31578947368416</v>
      </c>
      <c r="C33" s="1">
        <f t="shared" si="1"/>
        <v>2123.6842105263158</v>
      </c>
      <c r="E33" s="1">
        <f t="shared" si="2"/>
        <v>134.89923076923074</v>
      </c>
      <c r="F33" s="1">
        <f t="shared" si="3"/>
        <v>1618.790769230769</v>
      </c>
      <c r="H33" s="27">
        <f t="shared" si="4"/>
        <v>-222.19666666666672</v>
      </c>
      <c r="I33" s="27">
        <f t="shared" si="5"/>
        <v>-444.39333333333343</v>
      </c>
      <c r="J33" s="28">
        <f t="shared" si="6"/>
        <v>-111.09833333333336</v>
      </c>
    </row>
    <row r="34" spans="1:10">
      <c r="A34" s="1">
        <v>6800</v>
      </c>
      <c r="B34" s="1">
        <f t="shared" si="0"/>
        <v>587.36842105263156</v>
      </c>
      <c r="C34" s="1">
        <f t="shared" si="1"/>
        <v>2202.6315789473683</v>
      </c>
      <c r="E34" s="1">
        <f t="shared" si="2"/>
        <v>142.59153846153845</v>
      </c>
      <c r="F34" s="1">
        <f t="shared" si="3"/>
        <v>1711.0984615384612</v>
      </c>
      <c r="H34" s="27">
        <f t="shared" si="4"/>
        <v>-188.86333333333337</v>
      </c>
      <c r="I34" s="27">
        <f t="shared" si="5"/>
        <v>-377.72666666666674</v>
      </c>
      <c r="J34" s="28">
        <f t="shared" si="6"/>
        <v>-94.431666666666686</v>
      </c>
    </row>
    <row r="35" spans="1:10">
      <c r="A35" s="1">
        <v>6900</v>
      </c>
      <c r="B35" s="1">
        <f t="shared" si="0"/>
        <v>608.42105263157896</v>
      </c>
      <c r="C35" s="1">
        <f t="shared" si="1"/>
        <v>2281.5789473684213</v>
      </c>
      <c r="E35" s="1">
        <f t="shared" si="2"/>
        <v>150.28384615384613</v>
      </c>
      <c r="F35" s="1">
        <f t="shared" si="3"/>
        <v>1803.4061538461535</v>
      </c>
      <c r="H35" s="27">
        <f t="shared" si="4"/>
        <v>-155.53000000000003</v>
      </c>
      <c r="I35" s="27">
        <f t="shared" si="5"/>
        <v>-311.06000000000006</v>
      </c>
      <c r="J35" s="28">
        <f t="shared" si="6"/>
        <v>-77.765000000000015</v>
      </c>
    </row>
    <row r="36" spans="1:10">
      <c r="A36" s="1">
        <v>7000</v>
      </c>
      <c r="B36" s="1">
        <f t="shared" si="0"/>
        <v>629.47368421052624</v>
      </c>
      <c r="C36" s="1">
        <f t="shared" si="1"/>
        <v>2360.5263157894738</v>
      </c>
      <c r="E36" s="1">
        <f t="shared" si="2"/>
        <v>157.97615384615384</v>
      </c>
      <c r="F36" s="1">
        <f t="shared" si="3"/>
        <v>1895.7138461538459</v>
      </c>
      <c r="H36" s="27">
        <f t="shared" si="4"/>
        <v>-122.19666666666672</v>
      </c>
      <c r="I36" s="27">
        <f t="shared" si="5"/>
        <v>-244.39333333333343</v>
      </c>
      <c r="J36" s="28">
        <f t="shared" si="6"/>
        <v>-61.098333333333358</v>
      </c>
    </row>
    <row r="37" spans="1:10">
      <c r="A37" s="1">
        <v>7100</v>
      </c>
      <c r="B37" s="1">
        <f t="shared" si="0"/>
        <v>650.52631578947364</v>
      </c>
      <c r="C37" s="1">
        <f t="shared" si="1"/>
        <v>2439.4736842105262</v>
      </c>
      <c r="E37" s="1">
        <f t="shared" si="2"/>
        <v>165.66846153846151</v>
      </c>
      <c r="F37" s="1">
        <f t="shared" si="3"/>
        <v>1988.0215384615383</v>
      </c>
      <c r="H37" s="27">
        <f t="shared" si="4"/>
        <v>-88.863333333333372</v>
      </c>
      <c r="I37" s="27">
        <f t="shared" si="5"/>
        <v>-177.72666666666674</v>
      </c>
      <c r="J37" s="28">
        <f t="shared" si="6"/>
        <v>-44.431666666666686</v>
      </c>
    </row>
    <row r="38" spans="1:10">
      <c r="A38" s="1">
        <v>7200</v>
      </c>
      <c r="B38" s="1">
        <f t="shared" si="0"/>
        <v>671.57894736842104</v>
      </c>
      <c r="C38" s="1">
        <f t="shared" si="1"/>
        <v>2518.4210526315792</v>
      </c>
      <c r="E38" s="1">
        <f t="shared" si="2"/>
        <v>173.36076923076922</v>
      </c>
      <c r="F38" s="1">
        <f t="shared" si="3"/>
        <v>2080.3292307692304</v>
      </c>
      <c r="H38" s="27">
        <f t="shared" si="4"/>
        <v>-55.530000000000044</v>
      </c>
      <c r="I38" s="27">
        <f t="shared" si="5"/>
        <v>-111.06000000000009</v>
      </c>
      <c r="J38" s="28">
        <f t="shared" si="6"/>
        <v>-27.765000000000022</v>
      </c>
    </row>
    <row r="39" spans="1:10">
      <c r="A39" s="1">
        <v>7300</v>
      </c>
      <c r="B39" s="1">
        <f t="shared" si="0"/>
        <v>692.63157894736844</v>
      </c>
      <c r="C39" s="1">
        <f t="shared" si="1"/>
        <v>2597.3684210526317</v>
      </c>
      <c r="E39" s="1">
        <f t="shared" si="2"/>
        <v>181.0530769230769</v>
      </c>
      <c r="F39" s="1">
        <f t="shared" si="3"/>
        <v>2172.6369230769228</v>
      </c>
      <c r="H39" s="27">
        <f t="shared" si="4"/>
        <v>-22.196666666666715</v>
      </c>
      <c r="I39" s="27">
        <f t="shared" si="5"/>
        <v>-44.39333333333343</v>
      </c>
      <c r="J39" s="28">
        <f t="shared" si="6"/>
        <v>-11.098333333333358</v>
      </c>
    </row>
    <row r="40" spans="1:10">
      <c r="A40" s="1">
        <v>7400</v>
      </c>
      <c r="B40" s="1">
        <f t="shared" si="0"/>
        <v>713.68421052631572</v>
      </c>
      <c r="C40" s="1">
        <f t="shared" si="1"/>
        <v>2676.3157894736842</v>
      </c>
      <c r="E40" s="1">
        <f t="shared" si="2"/>
        <v>188.74538461538461</v>
      </c>
      <c r="F40" s="1">
        <f t="shared" si="3"/>
        <v>2264.9446153846152</v>
      </c>
      <c r="H40" s="27">
        <f t="shared" si="4"/>
        <v>11.136666666666617</v>
      </c>
      <c r="I40" s="27">
        <f t="shared" si="5"/>
        <v>22.273333333333234</v>
      </c>
      <c r="J40" s="28">
        <f t="shared" si="6"/>
        <v>5.5683333333333085</v>
      </c>
    </row>
    <row r="41" spans="1:10">
      <c r="H41" s="27"/>
      <c r="I41" s="2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4" sqref="D4"/>
    </sheetView>
  </sheetViews>
  <sheetFormatPr baseColWidth="10" defaultRowHeight="15" x14ac:dyDescent="0"/>
  <cols>
    <col min="1" max="2" width="11.5" customWidth="1"/>
    <col min="7" max="7" width="12" customWidth="1"/>
    <col min="10" max="10" width="14.6640625" customWidth="1"/>
  </cols>
  <sheetData>
    <row r="1" spans="1:11" s="1" customFormat="1">
      <c r="A1" s="1" t="s">
        <v>67</v>
      </c>
      <c r="C1" s="1" t="s">
        <v>108</v>
      </c>
      <c r="D1" s="1" t="s">
        <v>109</v>
      </c>
      <c r="E1" s="1" t="s">
        <v>71</v>
      </c>
      <c r="F1" s="1" t="s">
        <v>72</v>
      </c>
      <c r="G1" s="1" t="s">
        <v>73</v>
      </c>
      <c r="J1" s="1" t="s">
        <v>74</v>
      </c>
      <c r="K1" s="1">
        <f>PI()</f>
        <v>3.1415926535897931</v>
      </c>
    </row>
    <row r="2" spans="1:11" s="1" customFormat="1"/>
    <row r="3" spans="1:11" s="1" customFormat="1">
      <c r="A3" s="1" t="s">
        <v>68</v>
      </c>
      <c r="C3" s="1">
        <v>19</v>
      </c>
      <c r="D3" s="1">
        <v>12</v>
      </c>
      <c r="E3" s="1">
        <v>1</v>
      </c>
      <c r="F3" s="1">
        <v>2</v>
      </c>
      <c r="G3" s="1">
        <v>28</v>
      </c>
    </row>
    <row r="4" spans="1:11" s="1" customFormat="1">
      <c r="A4" s="1" t="s">
        <v>75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</row>
    <row r="5" spans="1:11" s="1" customFormat="1"/>
    <row r="6" spans="1:11" s="1" customFormat="1">
      <c r="A6" s="1">
        <v>0</v>
      </c>
      <c r="C6" s="1">
        <f>($A6/2)*(1-((($C$3-1)/($C$3+1))^2))*(1-COS($K$1))</f>
        <v>0</v>
      </c>
      <c r="D6" s="1">
        <f>($A6/2)*(1-((($C$3-1)/($C$3+1))^2))*(1-COS($K$1))</f>
        <v>0</v>
      </c>
      <c r="E6" s="1">
        <f>($A6/2)*(1-((($C$3-1)/($C$3+1))^2))*(1-COS($K$1))</f>
        <v>0</v>
      </c>
      <c r="F6" s="1">
        <f>($A6/2)*(1-((($C$3-1)/($C$3+1))^2))*(1-COS($K$1))</f>
        <v>0</v>
      </c>
      <c r="G6" s="1">
        <f>($A6/2)*(1-((($C$3-1)/($C$3+1))^2))*(1-COS($K$1))</f>
        <v>0</v>
      </c>
    </row>
    <row r="7" spans="1:11" s="1" customFormat="1">
      <c r="A7" s="1">
        <v>500</v>
      </c>
      <c r="C7" s="1">
        <f>($A7/2)*(1-(((C$3-1)/(C$3+1))^2))*(1-COS($K$1))</f>
        <v>94.999999999999972</v>
      </c>
      <c r="D7" s="1">
        <f>($A7/2)*(1-(((D$3-1)/(D$3+1))^2))*(1-COS($K$1))</f>
        <v>142.01183431952663</v>
      </c>
      <c r="E7" s="1">
        <f>($A7/2)*(1-(((E$3-1)/(E$3+1))^2))*(1-COS($K$1))</f>
        <v>500</v>
      </c>
      <c r="F7" s="1">
        <f>($A7/2)*(1-(((F$3-1)/(F$3+1))^2))*(1-COS($K$1))</f>
        <v>444.4444444444444</v>
      </c>
      <c r="G7" s="1">
        <f>($A7/2)*(1-(((G$3-1)/(G$3+1))^2))*(1-COS($K$1))</f>
        <v>66.58739595719382</v>
      </c>
    </row>
    <row r="8" spans="1:11" s="1" customFormat="1">
      <c r="A8" s="1">
        <v>1000</v>
      </c>
      <c r="C8" s="1">
        <f t="shared" ref="C8:G27" si="0">($A8/2)*(1-(((C$3-1)/(C$3+1))^2))*(1-COS($K$1))</f>
        <v>189.99999999999994</v>
      </c>
      <c r="D8" s="1">
        <f t="shared" si="0"/>
        <v>284.02366863905326</v>
      </c>
      <c r="E8" s="1">
        <f t="shared" si="0"/>
        <v>1000</v>
      </c>
      <c r="F8" s="1">
        <f t="shared" si="0"/>
        <v>888.8888888888888</v>
      </c>
      <c r="G8" s="1">
        <f t="shared" si="0"/>
        <v>133.17479191438764</v>
      </c>
    </row>
    <row r="9" spans="1:11" s="1" customFormat="1">
      <c r="A9" s="1">
        <v>1500</v>
      </c>
      <c r="C9" s="1">
        <f t="shared" si="0"/>
        <v>284.99999999999994</v>
      </c>
      <c r="D9" s="1">
        <f t="shared" si="0"/>
        <v>426.03550295857991</v>
      </c>
      <c r="E9" s="1">
        <f t="shared" si="0"/>
        <v>1500</v>
      </c>
      <c r="F9" s="1">
        <f t="shared" si="0"/>
        <v>1333.3333333333333</v>
      </c>
      <c r="G9" s="1">
        <f t="shared" si="0"/>
        <v>199.76218787158146</v>
      </c>
    </row>
    <row r="10" spans="1:11" s="1" customFormat="1">
      <c r="A10" s="1">
        <v>2000</v>
      </c>
      <c r="C10" s="1">
        <f t="shared" si="0"/>
        <v>379.99999999999989</v>
      </c>
      <c r="D10" s="1">
        <f t="shared" si="0"/>
        <v>568.04733727810651</v>
      </c>
      <c r="E10" s="1">
        <f t="shared" si="0"/>
        <v>2000</v>
      </c>
      <c r="F10" s="1">
        <f t="shared" si="0"/>
        <v>1777.7777777777776</v>
      </c>
      <c r="G10" s="1">
        <f t="shared" si="0"/>
        <v>266.34958382877528</v>
      </c>
    </row>
    <row r="11" spans="1:11" s="1" customFormat="1">
      <c r="A11" s="1">
        <v>2500</v>
      </c>
      <c r="C11" s="1">
        <f t="shared" si="0"/>
        <v>474.99999999999989</v>
      </c>
      <c r="D11" s="1">
        <f t="shared" si="0"/>
        <v>710.05917159763317</v>
      </c>
      <c r="E11" s="1">
        <f t="shared" si="0"/>
        <v>2500</v>
      </c>
      <c r="F11" s="1">
        <f t="shared" si="0"/>
        <v>2222.2222222222222</v>
      </c>
      <c r="G11" s="1">
        <f t="shared" si="0"/>
        <v>332.93697978596907</v>
      </c>
    </row>
    <row r="12" spans="1:11" s="1" customFormat="1">
      <c r="A12" s="1">
        <v>3000</v>
      </c>
      <c r="C12" s="1">
        <f t="shared" si="0"/>
        <v>569.99999999999989</v>
      </c>
      <c r="D12" s="1">
        <f t="shared" si="0"/>
        <v>852.07100591715982</v>
      </c>
      <c r="E12" s="1">
        <f t="shared" si="0"/>
        <v>3000</v>
      </c>
      <c r="F12" s="1">
        <f t="shared" si="0"/>
        <v>2666.6666666666665</v>
      </c>
      <c r="G12" s="1">
        <f t="shared" si="0"/>
        <v>399.52437574316292</v>
      </c>
    </row>
    <row r="13" spans="1:11" s="1" customFormat="1">
      <c r="A13" s="1">
        <v>3500</v>
      </c>
      <c r="C13" s="1">
        <f t="shared" si="0"/>
        <v>664.99999999999977</v>
      </c>
      <c r="D13" s="1">
        <f t="shared" si="0"/>
        <v>994.08284023668637</v>
      </c>
      <c r="E13" s="1">
        <f t="shared" si="0"/>
        <v>3500</v>
      </c>
      <c r="F13" s="1">
        <f t="shared" si="0"/>
        <v>3111.1111111111109</v>
      </c>
      <c r="G13" s="1">
        <f t="shared" si="0"/>
        <v>466.11177170035671</v>
      </c>
    </row>
    <row r="14" spans="1:11" s="1" customFormat="1">
      <c r="A14" s="1">
        <v>4000</v>
      </c>
      <c r="C14" s="1">
        <f t="shared" si="0"/>
        <v>759.99999999999977</v>
      </c>
      <c r="D14" s="1">
        <f t="shared" si="0"/>
        <v>1136.094674556213</v>
      </c>
      <c r="E14" s="1">
        <f t="shared" si="0"/>
        <v>4000</v>
      </c>
      <c r="F14" s="1">
        <f t="shared" si="0"/>
        <v>3555.5555555555552</v>
      </c>
      <c r="G14" s="1">
        <f t="shared" si="0"/>
        <v>532.69916765755056</v>
      </c>
    </row>
    <row r="15" spans="1:11" s="1" customFormat="1">
      <c r="A15" s="1">
        <v>4500</v>
      </c>
      <c r="C15" s="1">
        <f t="shared" si="0"/>
        <v>854.99999999999977</v>
      </c>
      <c r="D15" s="1">
        <f t="shared" si="0"/>
        <v>1278.1065088757396</v>
      </c>
      <c r="E15" s="1">
        <f t="shared" si="0"/>
        <v>4500</v>
      </c>
      <c r="F15" s="1">
        <f t="shared" si="0"/>
        <v>4000</v>
      </c>
      <c r="G15" s="1">
        <f t="shared" si="0"/>
        <v>599.28656361474441</v>
      </c>
    </row>
    <row r="16" spans="1:11" s="1" customFormat="1">
      <c r="A16" s="1">
        <v>5000</v>
      </c>
      <c r="C16" s="1">
        <f t="shared" si="0"/>
        <v>949.99999999999977</v>
      </c>
      <c r="D16" s="1">
        <f t="shared" si="0"/>
        <v>1420.1183431952663</v>
      </c>
      <c r="E16" s="1">
        <f t="shared" si="0"/>
        <v>5000</v>
      </c>
      <c r="F16" s="1">
        <f t="shared" si="0"/>
        <v>4444.4444444444443</v>
      </c>
      <c r="G16" s="1">
        <f t="shared" si="0"/>
        <v>665.87395957193814</v>
      </c>
    </row>
    <row r="17" spans="1:7" s="1" customFormat="1">
      <c r="A17" s="1">
        <v>5500</v>
      </c>
      <c r="C17" s="1">
        <f t="shared" si="0"/>
        <v>1044.9999999999998</v>
      </c>
      <c r="D17" s="1">
        <f t="shared" si="0"/>
        <v>1562.1301775147929</v>
      </c>
      <c r="E17" s="1">
        <f t="shared" si="0"/>
        <v>5500</v>
      </c>
      <c r="F17" s="1">
        <f t="shared" si="0"/>
        <v>4888.8888888888887</v>
      </c>
      <c r="G17" s="1">
        <f t="shared" si="0"/>
        <v>732.46135552913199</v>
      </c>
    </row>
    <row r="18" spans="1:7" s="1" customFormat="1">
      <c r="A18" s="1">
        <v>6000</v>
      </c>
      <c r="C18" s="1">
        <f t="shared" si="0"/>
        <v>1139.9999999999998</v>
      </c>
      <c r="D18" s="1">
        <f t="shared" si="0"/>
        <v>1704.1420118343196</v>
      </c>
      <c r="E18" s="1">
        <f t="shared" si="0"/>
        <v>6000</v>
      </c>
      <c r="F18" s="1">
        <f t="shared" si="0"/>
        <v>5333.333333333333</v>
      </c>
      <c r="G18" s="1">
        <f t="shared" si="0"/>
        <v>799.04875148632584</v>
      </c>
    </row>
    <row r="19" spans="1:7" s="1" customFormat="1">
      <c r="A19" s="1">
        <v>6500</v>
      </c>
      <c r="C19" s="1">
        <f t="shared" si="0"/>
        <v>1234.9999999999995</v>
      </c>
      <c r="D19" s="1">
        <f t="shared" si="0"/>
        <v>1846.1538461538462</v>
      </c>
      <c r="E19" s="1">
        <f t="shared" si="0"/>
        <v>6500</v>
      </c>
      <c r="F19" s="1">
        <f t="shared" si="0"/>
        <v>5777.7777777777774</v>
      </c>
      <c r="G19" s="1">
        <f t="shared" si="0"/>
        <v>865.63614744351958</v>
      </c>
    </row>
    <row r="20" spans="1:7" s="1" customFormat="1">
      <c r="A20" s="1">
        <v>7000</v>
      </c>
      <c r="C20" s="1">
        <f t="shared" si="0"/>
        <v>1329.9999999999995</v>
      </c>
      <c r="D20" s="1">
        <f t="shared" si="0"/>
        <v>1988.1656804733727</v>
      </c>
      <c r="E20" s="1">
        <f t="shared" si="0"/>
        <v>7000</v>
      </c>
      <c r="F20" s="1">
        <f t="shared" si="0"/>
        <v>6222.2222222222217</v>
      </c>
      <c r="G20" s="1">
        <f t="shared" si="0"/>
        <v>932.22354340071342</v>
      </c>
    </row>
    <row r="21" spans="1:7" s="1" customFormat="1">
      <c r="A21" s="1">
        <v>7500</v>
      </c>
      <c r="C21" s="1">
        <f t="shared" si="0"/>
        <v>1424.9999999999995</v>
      </c>
      <c r="D21" s="1">
        <f t="shared" si="0"/>
        <v>2130.1775147928993</v>
      </c>
      <c r="E21" s="1">
        <f t="shared" si="0"/>
        <v>7500</v>
      </c>
      <c r="F21" s="1">
        <f t="shared" si="0"/>
        <v>6666.6666666666661</v>
      </c>
      <c r="G21" s="1">
        <f t="shared" si="0"/>
        <v>998.81093935790727</v>
      </c>
    </row>
    <row r="22" spans="1:7" s="1" customFormat="1">
      <c r="A22" s="1">
        <v>8000</v>
      </c>
      <c r="C22" s="1">
        <f t="shared" si="0"/>
        <v>1519.9999999999995</v>
      </c>
      <c r="D22" s="1">
        <f t="shared" si="0"/>
        <v>2272.189349112426</v>
      </c>
      <c r="E22" s="1">
        <f t="shared" si="0"/>
        <v>8000</v>
      </c>
      <c r="F22" s="1">
        <f t="shared" si="0"/>
        <v>7111.1111111111104</v>
      </c>
      <c r="G22" s="1">
        <f t="shared" si="0"/>
        <v>1065.3983353151011</v>
      </c>
    </row>
    <row r="23" spans="1:7" s="1" customFormat="1">
      <c r="A23" s="1">
        <v>8500</v>
      </c>
      <c r="C23" s="1">
        <f t="shared" si="0"/>
        <v>1614.9999999999995</v>
      </c>
      <c r="D23" s="1">
        <f t="shared" si="0"/>
        <v>2414.2011834319528</v>
      </c>
      <c r="E23" s="1">
        <f t="shared" si="0"/>
        <v>8500</v>
      </c>
      <c r="F23" s="1">
        <f t="shared" si="0"/>
        <v>7555.5555555555547</v>
      </c>
      <c r="G23" s="1">
        <f t="shared" si="0"/>
        <v>1131.985731272295</v>
      </c>
    </row>
    <row r="24" spans="1:7" s="1" customFormat="1">
      <c r="A24" s="1">
        <v>9000</v>
      </c>
      <c r="C24" s="1">
        <f t="shared" si="0"/>
        <v>1709.9999999999995</v>
      </c>
      <c r="D24" s="1">
        <f t="shared" si="0"/>
        <v>2556.2130177514791</v>
      </c>
      <c r="E24" s="1">
        <f t="shared" si="0"/>
        <v>9000</v>
      </c>
      <c r="F24" s="1">
        <f t="shared" si="0"/>
        <v>8000</v>
      </c>
      <c r="G24" s="1">
        <f t="shared" si="0"/>
        <v>1198.5731272294888</v>
      </c>
    </row>
    <row r="25" spans="1:7" s="1" customFormat="1">
      <c r="A25" s="1">
        <v>9500</v>
      </c>
      <c r="C25" s="1">
        <f t="shared" si="0"/>
        <v>1804.9999999999995</v>
      </c>
      <c r="D25" s="1">
        <f t="shared" si="0"/>
        <v>2698.2248520710059</v>
      </c>
      <c r="E25" s="1">
        <f t="shared" si="0"/>
        <v>9500</v>
      </c>
      <c r="F25" s="1">
        <f t="shared" si="0"/>
        <v>8444.4444444444434</v>
      </c>
      <c r="G25" s="1">
        <f t="shared" si="0"/>
        <v>1265.1605231866824</v>
      </c>
    </row>
    <row r="26" spans="1:7" s="1" customFormat="1">
      <c r="A26" s="1">
        <v>10000</v>
      </c>
      <c r="C26" s="1">
        <f t="shared" si="0"/>
        <v>1899.9999999999995</v>
      </c>
      <c r="D26" s="1">
        <f t="shared" si="0"/>
        <v>2840.2366863905327</v>
      </c>
      <c r="E26" s="1">
        <f t="shared" si="0"/>
        <v>10000</v>
      </c>
      <c r="F26" s="1">
        <f t="shared" si="0"/>
        <v>8888.8888888888887</v>
      </c>
      <c r="G26" s="1">
        <f t="shared" si="0"/>
        <v>1331.7479191438763</v>
      </c>
    </row>
    <row r="27" spans="1:7" s="1" customFormat="1">
      <c r="A27" s="1">
        <v>10500</v>
      </c>
      <c r="C27" s="1">
        <f t="shared" si="0"/>
        <v>1994.9999999999995</v>
      </c>
      <c r="D27" s="1">
        <f t="shared" si="0"/>
        <v>2982.2485207100594</v>
      </c>
      <c r="E27" s="1">
        <f t="shared" si="0"/>
        <v>10500</v>
      </c>
      <c r="F27" s="1">
        <f t="shared" si="0"/>
        <v>9333.3333333333321</v>
      </c>
      <c r="G27" s="1">
        <f t="shared" si="0"/>
        <v>1398.3353151010701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11" sqref="A11:A61"/>
    </sheetView>
  </sheetViews>
  <sheetFormatPr baseColWidth="10" defaultRowHeight="15" x14ac:dyDescent="0"/>
  <cols>
    <col min="1" max="16384" width="10.83203125" style="1"/>
  </cols>
  <sheetData>
    <row r="1" spans="1:11">
      <c r="A1" s="1" t="s">
        <v>96</v>
      </c>
      <c r="B1" s="1">
        <f>master!B1</f>
        <v>-10</v>
      </c>
      <c r="D1" s="2" t="s">
        <v>0</v>
      </c>
      <c r="G1" s="3" t="s">
        <v>1</v>
      </c>
      <c r="I1" s="30" t="s">
        <v>98</v>
      </c>
      <c r="J1" s="30" t="s">
        <v>99</v>
      </c>
      <c r="K1" s="30" t="s">
        <v>100</v>
      </c>
    </row>
    <row r="2" spans="1:11">
      <c r="A2" s="1" t="s">
        <v>97</v>
      </c>
      <c r="B2" s="1">
        <f>master!B2</f>
        <v>180</v>
      </c>
      <c r="D2" s="1" t="s">
        <v>1</v>
      </c>
      <c r="I2" s="30"/>
      <c r="J2" s="30">
        <f>$B$1-LOOKUP(B2,J11:J61,B11:B61)</f>
        <v>5</v>
      </c>
      <c r="K2" s="30">
        <f ca="1">$B$2-INDIRECT(ADDRESS(31+$B$1,10,1,TRUE,"vaporpressure"))</f>
        <v>32.714177443872899</v>
      </c>
    </row>
    <row r="3" spans="1:11">
      <c r="A3" s="1" t="s">
        <v>1</v>
      </c>
      <c r="B3" s="1" t="s">
        <v>1</v>
      </c>
    </row>
    <row r="4" spans="1:11">
      <c r="A4" s="1" t="s">
        <v>1</v>
      </c>
      <c r="B4" s="1" t="s">
        <v>1</v>
      </c>
    </row>
    <row r="5" spans="1:11">
      <c r="A5" s="1" t="s">
        <v>1</v>
      </c>
    </row>
    <row r="6" spans="1:11">
      <c r="A6" s="1" t="s">
        <v>3</v>
      </c>
      <c r="B6" s="1">
        <v>293.02999999999997</v>
      </c>
    </row>
    <row r="7" spans="1:11">
      <c r="A7" s="1" t="s">
        <v>1</v>
      </c>
      <c r="B7" s="1" t="s">
        <v>1</v>
      </c>
    </row>
    <row r="8" spans="1:11">
      <c r="D8" s="1" t="s">
        <v>2</v>
      </c>
    </row>
    <row r="10" spans="1:11">
      <c r="A10" s="1" t="s">
        <v>4</v>
      </c>
      <c r="B10" s="1" t="s">
        <v>5</v>
      </c>
      <c r="C10" s="1" t="s">
        <v>6</v>
      </c>
      <c r="D10" s="1" t="s">
        <v>7</v>
      </c>
      <c r="E10" s="1" t="s">
        <v>1</v>
      </c>
      <c r="F10" s="1" t="s">
        <v>1</v>
      </c>
      <c r="G10" s="1" t="s">
        <v>8</v>
      </c>
      <c r="H10" s="1" t="s">
        <v>9</v>
      </c>
      <c r="I10" s="1" t="s">
        <v>10</v>
      </c>
      <c r="J10" s="1" t="s">
        <v>11</v>
      </c>
      <c r="K10" s="8" t="s">
        <v>21</v>
      </c>
    </row>
    <row r="11" spans="1:11">
      <c r="A11" s="1">
        <v>242.15</v>
      </c>
      <c r="B11" s="1">
        <f>A11-273.15</f>
        <v>-30.999999999999972</v>
      </c>
      <c r="C11" s="4">
        <f>(9/5)*B11+32</f>
        <v>-23.799999999999947</v>
      </c>
      <c r="D11" s="1">
        <f>A11/$B$6</f>
        <v>0.82636590110227637</v>
      </c>
      <c r="E11" s="1" t="s">
        <v>1</v>
      </c>
      <c r="F11" s="1" t="s">
        <v>1</v>
      </c>
      <c r="G11">
        <v>737.92</v>
      </c>
      <c r="H11" s="1">
        <f>G11*7.50061683</f>
        <v>5534.8551711935997</v>
      </c>
      <c r="I11" s="1">
        <f>H11*0.00131578947</f>
        <v>7.2827041522315863</v>
      </c>
      <c r="J11" s="1">
        <f t="shared" ref="J11:J16" si="0">I11*14.6959488</f>
        <v>107.02624734674279</v>
      </c>
      <c r="K11" s="8">
        <f t="shared" ref="K11:K16" si="1">G11*1000</f>
        <v>737920</v>
      </c>
    </row>
    <row r="12" spans="1:11">
      <c r="A12" s="1">
        <v>243.15</v>
      </c>
      <c r="B12" s="1">
        <f>A12-273.15</f>
        <v>-29.999999999999972</v>
      </c>
      <c r="C12" s="4">
        <f>(9/5)*B12+32</f>
        <v>-21.99999999999995</v>
      </c>
      <c r="D12" s="1">
        <f t="shared" ref="D12:D61" si="2">A12/$B$6</f>
        <v>0.82977852097054916</v>
      </c>
      <c r="E12" s="1" t="s">
        <v>1</v>
      </c>
      <c r="F12" s="1" t="s">
        <v>1</v>
      </c>
      <c r="G12">
        <v>762.78</v>
      </c>
      <c r="H12" s="1">
        <f t="shared" ref="H12:H61" si="3">G12*7.50061683</f>
        <v>5721.3205055873996</v>
      </c>
      <c r="I12" s="1">
        <f t="shared" ref="I12:I61" si="4">H12*0.00131578947</f>
        <v>7.5280532757469762</v>
      </c>
      <c r="J12" s="1">
        <f t="shared" si="0"/>
        <v>110.63188550404985</v>
      </c>
      <c r="K12" s="8">
        <f t="shared" si="1"/>
        <v>762780</v>
      </c>
    </row>
    <row r="13" spans="1:11">
      <c r="A13" s="1">
        <v>244.15</v>
      </c>
      <c r="B13" s="1">
        <f t="shared" ref="B13:B61" si="5">A13-273.15</f>
        <v>-28.999999999999972</v>
      </c>
      <c r="C13" s="4">
        <f t="shared" ref="C13:C61" si="6">(9/5)*B13+32</f>
        <v>-20.199999999999953</v>
      </c>
      <c r="D13" s="1">
        <f t="shared" si="2"/>
        <v>0.83319114083882206</v>
      </c>
      <c r="E13" s="1" t="s">
        <v>1</v>
      </c>
      <c r="F13" s="1" t="s">
        <v>1</v>
      </c>
      <c r="G13">
        <v>788.27</v>
      </c>
      <c r="H13" s="1">
        <f t="shared" si="3"/>
        <v>5912.5112285840996</v>
      </c>
      <c r="I13" s="1">
        <f t="shared" si="4"/>
        <v>7.7796200158277218</v>
      </c>
      <c r="J13" s="1">
        <f t="shared" si="0"/>
        <v>114.32889743605939</v>
      </c>
      <c r="K13" s="8">
        <f t="shared" si="1"/>
        <v>788270</v>
      </c>
    </row>
    <row r="14" spans="1:11">
      <c r="A14" s="1">
        <v>245.15</v>
      </c>
      <c r="B14" s="1">
        <f t="shared" si="5"/>
        <v>-27.999999999999972</v>
      </c>
      <c r="C14" s="4">
        <f t="shared" si="6"/>
        <v>-18.399999999999949</v>
      </c>
      <c r="D14" s="1">
        <f t="shared" si="2"/>
        <v>0.83660376070709497</v>
      </c>
      <c r="E14" s="1" t="s">
        <v>1</v>
      </c>
      <c r="F14" s="1" t="s">
        <v>1</v>
      </c>
      <c r="G14">
        <v>814.37</v>
      </c>
      <c r="H14" s="1">
        <f t="shared" si="3"/>
        <v>6108.2773278471004</v>
      </c>
      <c r="I14" s="1">
        <f t="shared" si="4"/>
        <v>8.0372069878209533</v>
      </c>
      <c r="J14" s="1">
        <f t="shared" si="0"/>
        <v>118.11438238801895</v>
      </c>
      <c r="K14" s="8">
        <f t="shared" si="1"/>
        <v>814370</v>
      </c>
    </row>
    <row r="15" spans="1:11">
      <c r="A15" s="1">
        <v>246.15</v>
      </c>
      <c r="B15" s="1">
        <f t="shared" si="5"/>
        <v>-26.999999999999972</v>
      </c>
      <c r="C15" s="4">
        <f t="shared" si="6"/>
        <v>-16.599999999999952</v>
      </c>
      <c r="D15" s="1">
        <f t="shared" si="2"/>
        <v>0.84001638057536776</v>
      </c>
      <c r="E15" s="1" t="s">
        <v>1</v>
      </c>
      <c r="F15" s="1" t="s">
        <v>1</v>
      </c>
      <c r="G15">
        <v>841.12</v>
      </c>
      <c r="H15" s="1">
        <f t="shared" si="3"/>
        <v>6308.9188280496001</v>
      </c>
      <c r="I15" s="1">
        <f t="shared" si="4"/>
        <v>8.3012089610324047</v>
      </c>
      <c r="J15" s="1">
        <f t="shared" si="0"/>
        <v>121.99414186943342</v>
      </c>
      <c r="K15" s="8">
        <f t="shared" si="1"/>
        <v>841120</v>
      </c>
    </row>
    <row r="16" spans="1:11">
      <c r="A16" s="1">
        <v>247.15</v>
      </c>
      <c r="B16" s="1">
        <f t="shared" si="5"/>
        <v>-25.999999999999972</v>
      </c>
      <c r="C16" s="4">
        <f t="shared" si="6"/>
        <v>-14.799999999999947</v>
      </c>
      <c r="D16" s="1">
        <f t="shared" si="2"/>
        <v>0.84342900044364066</v>
      </c>
      <c r="E16" s="1" t="s">
        <v>1</v>
      </c>
      <c r="F16" s="1" t="s">
        <v>1</v>
      </c>
      <c r="G16">
        <v>868.51</v>
      </c>
      <c r="H16" s="1">
        <f t="shared" si="3"/>
        <v>6514.3607230233001</v>
      </c>
      <c r="I16" s="1">
        <f t="shared" si="4"/>
        <v>8.5715272431356446</v>
      </c>
      <c r="J16" s="1">
        <f t="shared" si="0"/>
        <v>125.96672550292658</v>
      </c>
      <c r="K16" s="8">
        <f t="shared" si="1"/>
        <v>868510</v>
      </c>
    </row>
    <row r="17" spans="1:11">
      <c r="A17" s="1">
        <v>248.15</v>
      </c>
      <c r="B17" s="1">
        <f t="shared" si="5"/>
        <v>-24.999999999999972</v>
      </c>
      <c r="C17" s="4">
        <f t="shared" si="6"/>
        <v>-12.99999999999995</v>
      </c>
      <c r="D17" s="1">
        <f t="shared" si="2"/>
        <v>0.84684162031191357</v>
      </c>
      <c r="E17" s="1" t="s">
        <v>1</v>
      </c>
      <c r="F17" s="1" t="s">
        <v>1</v>
      </c>
      <c r="G17">
        <v>896.55</v>
      </c>
      <c r="H17" s="1">
        <f t="shared" si="3"/>
        <v>6724.6780189364999</v>
      </c>
      <c r="I17" s="1">
        <f t="shared" si="4"/>
        <v>8.848260526457107</v>
      </c>
      <c r="J17" s="1">
        <f t="shared" ref="J17:J61" si="7">I17*14.6959488</f>
        <v>130.03358366587469</v>
      </c>
      <c r="K17" s="8">
        <f t="shared" ref="K17:K61" si="8">G17*1000</f>
        <v>896550</v>
      </c>
    </row>
    <row r="18" spans="1:11">
      <c r="A18" s="1">
        <v>249.15</v>
      </c>
      <c r="B18" s="1">
        <f t="shared" si="5"/>
        <v>-23.999999999999972</v>
      </c>
      <c r="C18" s="4">
        <f t="shared" si="6"/>
        <v>-11.199999999999953</v>
      </c>
      <c r="D18" s="1">
        <f t="shared" si="2"/>
        <v>0.85025424018018647</v>
      </c>
      <c r="E18" s="1" t="s">
        <v>1</v>
      </c>
      <c r="F18" s="1" t="s">
        <v>1</v>
      </c>
      <c r="G18">
        <v>925.27</v>
      </c>
      <c r="H18" s="1">
        <f t="shared" si="3"/>
        <v>6940.0957342941001</v>
      </c>
      <c r="I18" s="1">
        <f t="shared" si="4"/>
        <v>9.1317048879760954</v>
      </c>
      <c r="J18" s="1">
        <f t="shared" si="7"/>
        <v>134.19906749040643</v>
      </c>
      <c r="K18" s="8">
        <f t="shared" si="8"/>
        <v>925270</v>
      </c>
    </row>
    <row r="19" spans="1:11">
      <c r="A19" s="1">
        <v>250.15</v>
      </c>
      <c r="B19" s="1">
        <f t="shared" si="5"/>
        <v>-22.999999999999972</v>
      </c>
      <c r="C19" s="4">
        <f t="shared" si="6"/>
        <v>-9.3999999999999488</v>
      </c>
      <c r="D19" s="1">
        <f t="shared" si="2"/>
        <v>0.85366686004845926</v>
      </c>
      <c r="E19" s="1" t="s">
        <v>1</v>
      </c>
      <c r="F19" s="1" t="s">
        <v>1</v>
      </c>
      <c r="G19">
        <v>954.66</v>
      </c>
      <c r="H19" s="1">
        <f t="shared" si="3"/>
        <v>7160.5388629278004</v>
      </c>
      <c r="I19" s="1">
        <f t="shared" si="4"/>
        <v>9.4217616353661739</v>
      </c>
      <c r="J19" s="1">
        <f t="shared" si="7"/>
        <v>138.46172659914555</v>
      </c>
      <c r="K19" s="8">
        <f t="shared" si="8"/>
        <v>954660</v>
      </c>
    </row>
    <row r="20" spans="1:11">
      <c r="A20" s="1">
        <v>251.15</v>
      </c>
      <c r="B20" s="1">
        <f t="shared" si="5"/>
        <v>-21.999999999999972</v>
      </c>
      <c r="C20" s="4">
        <f t="shared" si="6"/>
        <v>-7.5999999999999517</v>
      </c>
      <c r="D20" s="1">
        <f t="shared" si="2"/>
        <v>0.85707947991673217</v>
      </c>
      <c r="E20" s="1" t="s">
        <v>1</v>
      </c>
      <c r="F20" s="1" t="s">
        <v>1</v>
      </c>
      <c r="G20">
        <v>984.73</v>
      </c>
      <c r="H20" s="1">
        <f t="shared" si="3"/>
        <v>7386.0824110059002</v>
      </c>
      <c r="I20" s="1">
        <f t="shared" si="4"/>
        <v>9.7185294609537749</v>
      </c>
      <c r="J20" s="1">
        <f t="shared" si="7"/>
        <v>142.82301136946828</v>
      </c>
      <c r="K20" s="8">
        <f t="shared" si="8"/>
        <v>984730</v>
      </c>
    </row>
    <row r="21" spans="1:11">
      <c r="A21" s="1">
        <v>252.15</v>
      </c>
      <c r="B21" s="1">
        <f t="shared" si="5"/>
        <v>-20.999999999999972</v>
      </c>
      <c r="C21" s="4">
        <f t="shared" si="6"/>
        <v>-5.7999999999999474</v>
      </c>
      <c r="D21" s="1">
        <f t="shared" si="2"/>
        <v>0.86049209978500507</v>
      </c>
      <c r="E21" s="1" t="s">
        <v>1</v>
      </c>
      <c r="F21" s="1" t="s">
        <v>1</v>
      </c>
      <c r="G21">
        <v>1015.5</v>
      </c>
      <c r="H21" s="1">
        <f t="shared" si="3"/>
        <v>7616.8763908649998</v>
      </c>
      <c r="I21" s="1">
        <f t="shared" si="4"/>
        <v>10.022205749391771</v>
      </c>
      <c r="J21" s="1">
        <f t="shared" si="7"/>
        <v>147.2858225561271</v>
      </c>
      <c r="K21" s="8">
        <f t="shared" si="8"/>
        <v>1015500</v>
      </c>
    </row>
    <row r="22" spans="1:11">
      <c r="A22" s="1">
        <v>253.15</v>
      </c>
      <c r="B22" s="1">
        <f t="shared" si="5"/>
        <v>-19.999999999999972</v>
      </c>
      <c r="C22" s="4">
        <f t="shared" si="6"/>
        <v>-3.9999999999999503</v>
      </c>
      <c r="D22" s="1">
        <f t="shared" si="2"/>
        <v>0.86390471965327797</v>
      </c>
      <c r="E22" s="1" t="s">
        <v>1</v>
      </c>
      <c r="F22" s="1" t="s">
        <v>1</v>
      </c>
      <c r="G22">
        <v>1047</v>
      </c>
      <c r="H22" s="1">
        <f t="shared" si="3"/>
        <v>7853.14582101</v>
      </c>
      <c r="I22" s="1">
        <f t="shared" si="4"/>
        <v>10.333086577659463</v>
      </c>
      <c r="J22" s="1">
        <f t="shared" si="7"/>
        <v>151.8545112912507</v>
      </c>
      <c r="K22" s="8">
        <f t="shared" si="8"/>
        <v>1047000</v>
      </c>
    </row>
    <row r="23" spans="1:11">
      <c r="A23" s="1">
        <v>254.15</v>
      </c>
      <c r="B23" s="1">
        <f t="shared" si="5"/>
        <v>-18.999999999999972</v>
      </c>
      <c r="C23" s="4">
        <f t="shared" si="6"/>
        <v>-2.1999999999999531</v>
      </c>
      <c r="D23" s="1">
        <f t="shared" si="2"/>
        <v>0.86731733952155077</v>
      </c>
      <c r="E23" s="1" t="s">
        <v>1</v>
      </c>
      <c r="F23" s="1" t="s">
        <v>1</v>
      </c>
      <c r="G23">
        <v>1079.2</v>
      </c>
      <c r="H23" s="1">
        <f t="shared" si="3"/>
        <v>8094.6656829360008</v>
      </c>
      <c r="I23" s="1">
        <f t="shared" si="4"/>
        <v>10.650875868777549</v>
      </c>
      <c r="J23" s="1">
        <f t="shared" si="7"/>
        <v>156.52472644271037</v>
      </c>
      <c r="K23" s="8">
        <f t="shared" si="8"/>
        <v>1079200</v>
      </c>
    </row>
    <row r="24" spans="1:11">
      <c r="A24" s="1">
        <v>255.15</v>
      </c>
      <c r="B24" s="1">
        <f t="shared" si="5"/>
        <v>-17.999999999999972</v>
      </c>
      <c r="C24" s="4">
        <f t="shared" si="6"/>
        <v>-0.39999999999994884</v>
      </c>
      <c r="D24" s="1">
        <f t="shared" si="2"/>
        <v>0.87072995938982367</v>
      </c>
      <c r="E24" s="1" t="s">
        <v>1</v>
      </c>
      <c r="F24" s="1" t="s">
        <v>1</v>
      </c>
      <c r="G24">
        <v>1112.0999999999999</v>
      </c>
      <c r="H24" s="1">
        <f t="shared" si="3"/>
        <v>8341.4359766429989</v>
      </c>
      <c r="I24" s="1">
        <f t="shared" si="4"/>
        <v>10.975573622746024</v>
      </c>
      <c r="J24" s="1">
        <f t="shared" si="7"/>
        <v>161.29646801050609</v>
      </c>
      <c r="K24" s="8">
        <f t="shared" si="8"/>
        <v>1112100</v>
      </c>
    </row>
    <row r="25" spans="1:11">
      <c r="A25" s="1">
        <v>256.14999999999998</v>
      </c>
      <c r="B25" s="1">
        <f t="shared" si="5"/>
        <v>-17</v>
      </c>
      <c r="C25" s="4">
        <f t="shared" si="6"/>
        <v>1.3999999999999986</v>
      </c>
      <c r="D25" s="1">
        <f t="shared" si="2"/>
        <v>0.87414257925809646</v>
      </c>
      <c r="E25" s="1" t="s">
        <v>1</v>
      </c>
      <c r="F25" s="1" t="s">
        <v>1</v>
      </c>
      <c r="G25">
        <v>1145.8</v>
      </c>
      <c r="H25" s="1">
        <f t="shared" si="3"/>
        <v>8594.2067638139997</v>
      </c>
      <c r="I25" s="1">
        <f t="shared" si="4"/>
        <v>11.308166762829238</v>
      </c>
      <c r="J25" s="1">
        <f t="shared" si="7"/>
        <v>166.18423976840023</v>
      </c>
      <c r="K25" s="8">
        <f t="shared" si="8"/>
        <v>1145800</v>
      </c>
    </row>
    <row r="26" spans="1:11">
      <c r="A26" s="1">
        <v>257.14999999999998</v>
      </c>
      <c r="B26" s="1">
        <f t="shared" si="5"/>
        <v>-16</v>
      </c>
      <c r="C26" s="4">
        <f t="shared" si="6"/>
        <v>3.1999999999999993</v>
      </c>
      <c r="D26" s="1">
        <f t="shared" si="2"/>
        <v>0.87755519912636937</v>
      </c>
      <c r="E26" s="1" t="s">
        <v>1</v>
      </c>
      <c r="F26" s="1" t="s">
        <v>1</v>
      </c>
      <c r="G26">
        <v>1180.2</v>
      </c>
      <c r="H26" s="1">
        <f t="shared" si="3"/>
        <v>8852.2279827660004</v>
      </c>
      <c r="I26" s="1">
        <f t="shared" si="4"/>
        <v>11.647668365762845</v>
      </c>
      <c r="J26" s="1">
        <f t="shared" si="7"/>
        <v>171.17353794263045</v>
      </c>
      <c r="K26" s="8">
        <f t="shared" si="8"/>
        <v>1180200</v>
      </c>
    </row>
    <row r="27" spans="1:11">
      <c r="A27" s="1">
        <v>258.14999999999998</v>
      </c>
      <c r="B27" s="1">
        <f t="shared" si="5"/>
        <v>-15</v>
      </c>
      <c r="C27" s="4">
        <f t="shared" si="6"/>
        <v>5</v>
      </c>
      <c r="D27" s="1">
        <f t="shared" si="2"/>
        <v>0.88096781899464216</v>
      </c>
      <c r="E27" s="1" t="s">
        <v>1</v>
      </c>
      <c r="F27" s="1" t="s">
        <v>1</v>
      </c>
      <c r="G27">
        <v>1215.4000000000001</v>
      </c>
      <c r="H27" s="1">
        <f t="shared" si="3"/>
        <v>9116.2496951820012</v>
      </c>
      <c r="I27" s="1">
        <f t="shared" si="4"/>
        <v>11.995065354811187</v>
      </c>
      <c r="J27" s="1">
        <f t="shared" si="7"/>
        <v>176.27886630695903</v>
      </c>
      <c r="K27" s="8">
        <f t="shared" si="8"/>
        <v>1215400</v>
      </c>
    </row>
    <row r="28" spans="1:11">
      <c r="A28" s="1">
        <v>259.14999999999998</v>
      </c>
      <c r="B28" s="1">
        <f t="shared" si="5"/>
        <v>-14</v>
      </c>
      <c r="C28" s="4">
        <f t="shared" si="6"/>
        <v>6.8000000000000007</v>
      </c>
      <c r="D28" s="1">
        <f t="shared" si="2"/>
        <v>0.88438043886291506</v>
      </c>
      <c r="E28" s="1" t="s">
        <v>1</v>
      </c>
      <c r="F28" s="1" t="s">
        <v>1</v>
      </c>
      <c r="G28">
        <v>1251.4000000000001</v>
      </c>
      <c r="H28" s="1">
        <f t="shared" si="3"/>
        <v>9386.2719010620003</v>
      </c>
      <c r="I28" s="1">
        <f t="shared" si="4"/>
        <v>12.350357729974261</v>
      </c>
      <c r="J28" s="1">
        <f t="shared" si="7"/>
        <v>181.50022486138596</v>
      </c>
      <c r="K28" s="8">
        <f t="shared" si="8"/>
        <v>1251400</v>
      </c>
    </row>
    <row r="29" spans="1:11">
      <c r="A29" s="1">
        <v>260.14999999999998</v>
      </c>
      <c r="B29" s="1">
        <f t="shared" si="5"/>
        <v>-13</v>
      </c>
      <c r="C29" s="4">
        <f t="shared" si="6"/>
        <v>8.5999999999999979</v>
      </c>
      <c r="D29" s="1">
        <f t="shared" si="2"/>
        <v>0.88779305873118797</v>
      </c>
      <c r="E29" s="1" t="s">
        <v>1</v>
      </c>
      <c r="F29" s="1" t="s">
        <v>1</v>
      </c>
      <c r="G29">
        <v>1288.2</v>
      </c>
      <c r="H29" s="1">
        <f t="shared" si="3"/>
        <v>9662.2946004060013</v>
      </c>
      <c r="I29" s="1">
        <f t="shared" si="4"/>
        <v>12.713545491252074</v>
      </c>
      <c r="J29" s="1">
        <f t="shared" si="7"/>
        <v>186.83761360591132</v>
      </c>
      <c r="K29" s="8">
        <f t="shared" si="8"/>
        <v>1288200</v>
      </c>
    </row>
    <row r="30" spans="1:11">
      <c r="A30" s="1">
        <v>261.14999999999998</v>
      </c>
      <c r="B30" s="1">
        <f t="shared" si="5"/>
        <v>-12</v>
      </c>
      <c r="C30" s="4">
        <f t="shared" si="6"/>
        <v>10.399999999999999</v>
      </c>
      <c r="D30" s="1">
        <f t="shared" si="2"/>
        <v>0.89120567859946076</v>
      </c>
      <c r="E30" s="1" t="s">
        <v>1</v>
      </c>
      <c r="F30" s="1" t="s">
        <v>1</v>
      </c>
      <c r="G30">
        <v>1325.7</v>
      </c>
      <c r="H30" s="1">
        <f t="shared" si="3"/>
        <v>9943.5677315310004</v>
      </c>
      <c r="I30" s="1">
        <f t="shared" si="4"/>
        <v>13.083641715380278</v>
      </c>
      <c r="J30" s="1">
        <f t="shared" si="7"/>
        <v>192.27652876677274</v>
      </c>
      <c r="K30" s="8">
        <f t="shared" si="8"/>
        <v>1325700</v>
      </c>
    </row>
    <row r="31" spans="1:11">
      <c r="A31" s="1">
        <v>262.14999999999998</v>
      </c>
      <c r="B31" s="1">
        <f t="shared" si="5"/>
        <v>-11</v>
      </c>
      <c r="C31" s="4">
        <f t="shared" si="6"/>
        <v>12.2</v>
      </c>
      <c r="D31" s="1">
        <f t="shared" si="2"/>
        <v>0.89461829846773366</v>
      </c>
      <c r="E31" s="1" t="s">
        <v>1</v>
      </c>
      <c r="F31" s="1" t="s">
        <v>1</v>
      </c>
      <c r="G31">
        <v>1364.1</v>
      </c>
      <c r="H31" s="1">
        <f t="shared" si="3"/>
        <v>10231.591417803</v>
      </c>
      <c r="I31" s="1">
        <f t="shared" si="4"/>
        <v>13.462620248887557</v>
      </c>
      <c r="J31" s="1">
        <f t="shared" si="7"/>
        <v>197.84597789149478</v>
      </c>
      <c r="K31" s="8">
        <f t="shared" si="8"/>
        <v>1364100</v>
      </c>
    </row>
    <row r="32" spans="1:11">
      <c r="A32" s="1">
        <v>263.14999999999998</v>
      </c>
      <c r="B32" s="1">
        <f t="shared" si="5"/>
        <v>-10</v>
      </c>
      <c r="C32" s="4">
        <f t="shared" si="6"/>
        <v>14</v>
      </c>
      <c r="D32" s="1">
        <f t="shared" si="2"/>
        <v>0.89803091833600657</v>
      </c>
      <c r="E32" s="1" t="s">
        <v>1</v>
      </c>
      <c r="F32" s="1" t="s">
        <v>1</v>
      </c>
      <c r="G32">
        <v>1403.3</v>
      </c>
      <c r="H32" s="1">
        <f t="shared" si="3"/>
        <v>10525.615597538999</v>
      </c>
      <c r="I32" s="1">
        <f t="shared" si="4"/>
        <v>13.849494168509572</v>
      </c>
      <c r="J32" s="1">
        <f t="shared" si="7"/>
        <v>203.53145720631525</v>
      </c>
      <c r="K32" s="8">
        <f t="shared" si="8"/>
        <v>1403300</v>
      </c>
    </row>
    <row r="33" spans="1:11">
      <c r="A33" s="1">
        <v>264.14999999999998</v>
      </c>
      <c r="B33" s="1">
        <f t="shared" si="5"/>
        <v>-9</v>
      </c>
      <c r="C33" s="4">
        <f t="shared" si="6"/>
        <v>15.8</v>
      </c>
      <c r="D33" s="1">
        <f t="shared" si="2"/>
        <v>0.90144353820427947</v>
      </c>
      <c r="E33" s="1" t="s">
        <v>1</v>
      </c>
      <c r="F33" s="1" t="s">
        <v>1</v>
      </c>
      <c r="G33">
        <v>1443.4</v>
      </c>
      <c r="H33" s="1">
        <f t="shared" si="3"/>
        <v>10826.390332422001</v>
      </c>
      <c r="I33" s="1">
        <f t="shared" si="4"/>
        <v>14.245250397510668</v>
      </c>
      <c r="J33" s="1">
        <f t="shared" si="7"/>
        <v>209.34747048499642</v>
      </c>
      <c r="K33" s="8">
        <f t="shared" si="8"/>
        <v>1443400</v>
      </c>
    </row>
    <row r="34" spans="1:11">
      <c r="A34" s="1">
        <v>265.14999999999998</v>
      </c>
      <c r="B34" s="1">
        <f t="shared" si="5"/>
        <v>-8</v>
      </c>
      <c r="C34" s="4">
        <f t="shared" si="6"/>
        <v>17.600000000000001</v>
      </c>
      <c r="D34" s="1">
        <f t="shared" si="2"/>
        <v>0.90485615807255226</v>
      </c>
      <c r="E34" s="1" t="s">
        <v>1</v>
      </c>
      <c r="F34" s="1" t="s">
        <v>1</v>
      </c>
      <c r="G34">
        <v>1484.3</v>
      </c>
      <c r="H34" s="1">
        <f t="shared" si="3"/>
        <v>11133.165560769001</v>
      </c>
      <c r="I34" s="1">
        <f t="shared" si="4"/>
        <v>14.648902012626497</v>
      </c>
      <c r="J34" s="1">
        <f t="shared" si="7"/>
        <v>215.27951395377596</v>
      </c>
      <c r="K34" s="8">
        <f t="shared" si="8"/>
        <v>1484300</v>
      </c>
    </row>
    <row r="35" spans="1:11">
      <c r="A35" s="1">
        <v>266.14999999999998</v>
      </c>
      <c r="B35" s="1">
        <f t="shared" si="5"/>
        <v>-7</v>
      </c>
      <c r="C35" s="4">
        <f t="shared" si="6"/>
        <v>19.399999999999999</v>
      </c>
      <c r="D35" s="1">
        <f t="shared" si="2"/>
        <v>0.90826877794082517</v>
      </c>
      <c r="E35" s="1" t="s">
        <v>1</v>
      </c>
      <c r="F35" s="1" t="s">
        <v>1</v>
      </c>
      <c r="G35">
        <v>1526</v>
      </c>
      <c r="H35" s="1">
        <f t="shared" si="3"/>
        <v>11445.941282580001</v>
      </c>
      <c r="I35" s="1">
        <f t="shared" si="4"/>
        <v>15.06044901385706</v>
      </c>
      <c r="J35" s="1">
        <f t="shared" si="7"/>
        <v>221.32758761265384</v>
      </c>
      <c r="K35" s="8">
        <f t="shared" si="8"/>
        <v>1526000</v>
      </c>
    </row>
    <row r="36" spans="1:11">
      <c r="A36" s="1">
        <v>267.14999999999998</v>
      </c>
      <c r="B36" s="1">
        <f t="shared" si="5"/>
        <v>-6</v>
      </c>
      <c r="C36" s="4">
        <f t="shared" si="6"/>
        <v>21.2</v>
      </c>
      <c r="D36" s="1">
        <f t="shared" si="2"/>
        <v>0.91168139780909807</v>
      </c>
      <c r="E36" s="1" t="s">
        <v>1</v>
      </c>
      <c r="F36" s="1" t="s">
        <v>1</v>
      </c>
      <c r="G36">
        <v>1568.7</v>
      </c>
      <c r="H36" s="1">
        <f t="shared" si="3"/>
        <v>11766.217621221002</v>
      </c>
      <c r="I36" s="1">
        <f t="shared" si="4"/>
        <v>15.481865247731042</v>
      </c>
      <c r="J36" s="1">
        <f t="shared" si="7"/>
        <v>227.5206990091547</v>
      </c>
      <c r="K36" s="8">
        <f t="shared" si="8"/>
        <v>1568700</v>
      </c>
    </row>
    <row r="37" spans="1:11">
      <c r="A37" s="1">
        <v>268.14999999999998</v>
      </c>
      <c r="B37" s="1">
        <f t="shared" si="5"/>
        <v>-5</v>
      </c>
      <c r="C37" s="4">
        <f t="shared" si="6"/>
        <v>23</v>
      </c>
      <c r="D37" s="1">
        <f t="shared" si="2"/>
        <v>0.91509401767737097</v>
      </c>
      <c r="E37" s="1" t="s">
        <v>1</v>
      </c>
      <c r="F37" s="1" t="s">
        <v>1</v>
      </c>
      <c r="G37">
        <v>1612.2</v>
      </c>
      <c r="H37" s="1">
        <f t="shared" si="3"/>
        <v>12092.494453326</v>
      </c>
      <c r="I37" s="1">
        <f t="shared" si="4"/>
        <v>15.911176867719758</v>
      </c>
      <c r="J37" s="1">
        <f t="shared" si="7"/>
        <v>233.82984059575395</v>
      </c>
      <c r="K37" s="8">
        <f t="shared" si="8"/>
        <v>1612200</v>
      </c>
    </row>
    <row r="38" spans="1:11">
      <c r="A38" s="1">
        <v>269.14999999999998</v>
      </c>
      <c r="B38" s="1">
        <f t="shared" si="5"/>
        <v>-4</v>
      </c>
      <c r="C38" s="4">
        <f t="shared" si="6"/>
        <v>24.8</v>
      </c>
      <c r="D38" s="1">
        <f t="shared" si="2"/>
        <v>0.91850663754564377</v>
      </c>
      <c r="E38" s="1" t="s">
        <v>1</v>
      </c>
      <c r="F38" s="1" t="s">
        <v>1</v>
      </c>
      <c r="G38">
        <v>1656.7</v>
      </c>
      <c r="H38" s="1">
        <f t="shared" si="3"/>
        <v>12426.271902261</v>
      </c>
      <c r="I38" s="1">
        <f t="shared" si="4"/>
        <v>16.350357720351894</v>
      </c>
      <c r="J38" s="1">
        <f t="shared" si="7"/>
        <v>240.28401991997615</v>
      </c>
      <c r="K38" s="8">
        <f t="shared" si="8"/>
        <v>1656700</v>
      </c>
    </row>
    <row r="39" spans="1:11">
      <c r="A39" s="1">
        <v>270.14999999999998</v>
      </c>
      <c r="B39" s="1">
        <f t="shared" si="5"/>
        <v>-3</v>
      </c>
      <c r="C39" s="4">
        <f t="shared" si="6"/>
        <v>26.6</v>
      </c>
      <c r="D39" s="1">
        <f t="shared" si="2"/>
        <v>0.92191925741391667</v>
      </c>
      <c r="E39" s="1" t="s">
        <v>1</v>
      </c>
      <c r="F39" s="1" t="s">
        <v>1</v>
      </c>
      <c r="G39">
        <v>1702.1</v>
      </c>
      <c r="H39" s="1">
        <f t="shared" si="3"/>
        <v>12766.799906343</v>
      </c>
      <c r="I39" s="1">
        <f t="shared" si="4"/>
        <v>16.798420882363104</v>
      </c>
      <c r="J39" s="1">
        <f t="shared" si="7"/>
        <v>246.86873320805898</v>
      </c>
      <c r="K39" s="8">
        <f t="shared" si="8"/>
        <v>1702100</v>
      </c>
    </row>
    <row r="40" spans="1:11">
      <c r="A40" s="1">
        <v>271.14999999999998</v>
      </c>
      <c r="B40" s="1">
        <f t="shared" si="5"/>
        <v>-2</v>
      </c>
      <c r="C40" s="4">
        <f t="shared" si="6"/>
        <v>28.4</v>
      </c>
      <c r="D40" s="1">
        <f t="shared" si="2"/>
        <v>0.92533187728218957</v>
      </c>
      <c r="E40" s="1" t="s">
        <v>1</v>
      </c>
      <c r="F40" s="1" t="s">
        <v>1</v>
      </c>
      <c r="G40">
        <v>1748.4</v>
      </c>
      <c r="H40" s="1">
        <f t="shared" si="3"/>
        <v>13114.078465572002</v>
      </c>
      <c r="I40" s="1">
        <f t="shared" si="4"/>
        <v>17.255366353753399</v>
      </c>
      <c r="J40" s="1">
        <f t="shared" si="7"/>
        <v>253.58398046000264</v>
      </c>
      <c r="K40" s="8">
        <f t="shared" si="8"/>
        <v>1748400</v>
      </c>
    </row>
    <row r="41" spans="1:11">
      <c r="A41" s="1">
        <v>272.14999999999998</v>
      </c>
      <c r="B41" s="1">
        <f t="shared" si="5"/>
        <v>-1</v>
      </c>
      <c r="C41" s="4">
        <f t="shared" si="6"/>
        <v>30.2</v>
      </c>
      <c r="D41" s="1">
        <f t="shared" si="2"/>
        <v>0.92874449715046237</v>
      </c>
      <c r="E41" s="1" t="s">
        <v>1</v>
      </c>
      <c r="F41" s="1" t="s">
        <v>1</v>
      </c>
      <c r="G41">
        <v>1795.7</v>
      </c>
      <c r="H41" s="1">
        <f t="shared" si="3"/>
        <v>13468.857641631001</v>
      </c>
      <c r="I41" s="1">
        <f t="shared" si="4"/>
        <v>17.722181057787104</v>
      </c>
      <c r="J41" s="1">
        <f t="shared" si="7"/>
        <v>260.44426544956912</v>
      </c>
      <c r="K41" s="8">
        <f t="shared" si="8"/>
        <v>1795700</v>
      </c>
    </row>
    <row r="42" spans="1:11">
      <c r="A42" s="1">
        <v>273.14999999999998</v>
      </c>
      <c r="B42" s="1">
        <f t="shared" si="5"/>
        <v>0</v>
      </c>
      <c r="C42" s="4">
        <f t="shared" si="6"/>
        <v>32</v>
      </c>
      <c r="D42" s="1">
        <f t="shared" si="2"/>
        <v>0.93215711701873527</v>
      </c>
      <c r="E42" s="1" t="s">
        <v>1</v>
      </c>
      <c r="F42" s="1" t="s">
        <v>1</v>
      </c>
      <c r="G42">
        <v>1844</v>
      </c>
      <c r="H42" s="1">
        <f t="shared" si="3"/>
        <v>13831.13743452</v>
      </c>
      <c r="I42" s="1">
        <f t="shared" si="4"/>
        <v>18.19886499446423</v>
      </c>
      <c r="J42" s="1">
        <f t="shared" si="7"/>
        <v>267.4495881767586</v>
      </c>
      <c r="K42" s="8">
        <f t="shared" si="8"/>
        <v>1844000</v>
      </c>
    </row>
    <row r="43" spans="1:11">
      <c r="A43" s="1">
        <v>274.14999999999998</v>
      </c>
      <c r="B43" s="1">
        <f t="shared" si="5"/>
        <v>1</v>
      </c>
      <c r="C43" s="4">
        <f t="shared" si="6"/>
        <v>33.799999999999997</v>
      </c>
      <c r="D43" s="1">
        <f t="shared" si="2"/>
        <v>0.93556973688700817</v>
      </c>
      <c r="E43" s="1" t="s">
        <v>1</v>
      </c>
      <c r="F43" s="1" t="s">
        <v>1</v>
      </c>
      <c r="G43">
        <v>1893.3</v>
      </c>
      <c r="H43" s="1">
        <f t="shared" si="3"/>
        <v>14200.917844239</v>
      </c>
      <c r="I43" s="1">
        <f t="shared" si="4"/>
        <v>18.685418163784778</v>
      </c>
      <c r="J43" s="1">
        <f t="shared" si="7"/>
        <v>274.59994864157113</v>
      </c>
      <c r="K43" s="8">
        <f t="shared" si="8"/>
        <v>1893300</v>
      </c>
    </row>
    <row r="44" spans="1:11">
      <c r="A44" s="1">
        <v>275.14999999999998</v>
      </c>
      <c r="B44" s="1">
        <f t="shared" si="5"/>
        <v>2</v>
      </c>
      <c r="C44" s="4">
        <f t="shared" si="6"/>
        <v>35.6</v>
      </c>
      <c r="D44" s="1">
        <f t="shared" si="2"/>
        <v>0.93898235675528108</v>
      </c>
      <c r="E44" s="1" t="s">
        <v>1</v>
      </c>
      <c r="F44" s="1" t="s">
        <v>1</v>
      </c>
      <c r="G44">
        <v>1943.6</v>
      </c>
      <c r="H44" s="1">
        <f t="shared" si="3"/>
        <v>14578.198870787999</v>
      </c>
      <c r="I44" s="1">
        <f t="shared" si="4"/>
        <v>19.18184056574874</v>
      </c>
      <c r="J44" s="1">
        <f t="shared" si="7"/>
        <v>281.8953468440065</v>
      </c>
      <c r="K44" s="8">
        <f t="shared" si="8"/>
        <v>1943600</v>
      </c>
    </row>
    <row r="45" spans="1:11">
      <c r="A45" s="1">
        <v>276.14999999999998</v>
      </c>
      <c r="B45" s="1">
        <f t="shared" si="5"/>
        <v>3</v>
      </c>
      <c r="C45" s="4">
        <f t="shared" si="6"/>
        <v>37.4</v>
      </c>
      <c r="D45" s="1">
        <f t="shared" si="2"/>
        <v>0.94239497662355387</v>
      </c>
      <c r="E45" s="1" t="s">
        <v>1</v>
      </c>
      <c r="F45" s="1" t="s">
        <v>1</v>
      </c>
      <c r="G45">
        <v>1994.9</v>
      </c>
      <c r="H45" s="1">
        <f t="shared" si="3"/>
        <v>14962.980514167</v>
      </c>
      <c r="I45" s="1">
        <f t="shared" si="4"/>
        <v>19.688132200356126</v>
      </c>
      <c r="J45" s="1">
        <f t="shared" si="7"/>
        <v>289.33578278406497</v>
      </c>
      <c r="K45" s="8">
        <f t="shared" si="8"/>
        <v>1994900</v>
      </c>
    </row>
    <row r="46" spans="1:11">
      <c r="A46" s="1">
        <v>277.14999999999998</v>
      </c>
      <c r="B46" s="1">
        <f t="shared" si="5"/>
        <v>4</v>
      </c>
      <c r="C46" s="4">
        <f t="shared" si="6"/>
        <v>39.200000000000003</v>
      </c>
      <c r="D46" s="1">
        <f t="shared" si="2"/>
        <v>0.94580759649182677</v>
      </c>
      <c r="E46" s="1" t="s">
        <v>1</v>
      </c>
      <c r="F46" s="1" t="s">
        <v>1</v>
      </c>
      <c r="G46">
        <v>2047.3</v>
      </c>
      <c r="H46" s="1">
        <f t="shared" si="3"/>
        <v>15356.012836059001</v>
      </c>
      <c r="I46" s="1">
        <f t="shared" si="4"/>
        <v>20.205279990871269</v>
      </c>
      <c r="J46" s="1">
        <f t="shared" si="7"/>
        <v>296.93576023550861</v>
      </c>
      <c r="K46" s="8">
        <f t="shared" si="8"/>
        <v>2047300</v>
      </c>
    </row>
    <row r="47" spans="1:11">
      <c r="A47" s="1">
        <v>278.14999999999998</v>
      </c>
      <c r="B47" s="1">
        <f t="shared" si="5"/>
        <v>5</v>
      </c>
      <c r="C47" s="4">
        <f t="shared" si="6"/>
        <v>41</v>
      </c>
      <c r="D47" s="1">
        <f t="shared" si="2"/>
        <v>0.94922021636009968</v>
      </c>
      <c r="E47" s="1" t="s">
        <v>1</v>
      </c>
      <c r="F47" s="1" t="s">
        <v>1</v>
      </c>
      <c r="G47">
        <v>2100.8000000000002</v>
      </c>
      <c r="H47" s="1">
        <f t="shared" si="3"/>
        <v>15757.295836464002</v>
      </c>
      <c r="I47" s="1">
        <f t="shared" si="4"/>
        <v>20.733283937294175</v>
      </c>
      <c r="J47" s="1">
        <f t="shared" si="7"/>
        <v>304.69527919833763</v>
      </c>
      <c r="K47" s="8">
        <f t="shared" si="8"/>
        <v>2100800</v>
      </c>
    </row>
    <row r="48" spans="1:11">
      <c r="A48" s="1">
        <v>279.14999999999998</v>
      </c>
      <c r="B48" s="1">
        <f t="shared" si="5"/>
        <v>6</v>
      </c>
      <c r="C48" s="4">
        <f t="shared" si="6"/>
        <v>42.8</v>
      </c>
      <c r="D48" s="1">
        <f t="shared" si="2"/>
        <v>0.95263283622837258</v>
      </c>
      <c r="E48" s="1" t="s">
        <v>1</v>
      </c>
      <c r="F48" s="1" t="s">
        <v>1</v>
      </c>
      <c r="G48">
        <v>2155.4</v>
      </c>
      <c r="H48" s="1">
        <f t="shared" si="3"/>
        <v>16166.829515382002</v>
      </c>
      <c r="I48" s="1">
        <f t="shared" si="4"/>
        <v>21.272144039624841</v>
      </c>
      <c r="J48" s="1">
        <f t="shared" si="7"/>
        <v>312.61433967255186</v>
      </c>
      <c r="K48" s="8">
        <f t="shared" si="8"/>
        <v>2155400</v>
      </c>
    </row>
    <row r="49" spans="1:11">
      <c r="A49" s="1">
        <v>280.14999999999998</v>
      </c>
      <c r="B49" s="1">
        <f t="shared" si="5"/>
        <v>7</v>
      </c>
      <c r="C49" s="4">
        <f t="shared" si="6"/>
        <v>44.6</v>
      </c>
      <c r="D49" s="1">
        <f t="shared" si="2"/>
        <v>0.95604545609664537</v>
      </c>
      <c r="E49" s="1" t="s">
        <v>1</v>
      </c>
      <c r="F49" s="1" t="s">
        <v>1</v>
      </c>
      <c r="G49">
        <v>2211.1</v>
      </c>
      <c r="H49" s="1">
        <f t="shared" si="3"/>
        <v>16584.613872812999</v>
      </c>
      <c r="I49" s="1">
        <f t="shared" si="4"/>
        <v>21.821860297863264</v>
      </c>
      <c r="J49" s="1">
        <f t="shared" si="7"/>
        <v>320.69294165815126</v>
      </c>
      <c r="K49" s="8">
        <f t="shared" si="8"/>
        <v>2211100</v>
      </c>
    </row>
    <row r="50" spans="1:11">
      <c r="A50" s="1">
        <v>281.14999999999998</v>
      </c>
      <c r="B50" s="1">
        <f t="shared" si="5"/>
        <v>8</v>
      </c>
      <c r="C50" s="4">
        <f t="shared" si="6"/>
        <v>46.4</v>
      </c>
      <c r="D50" s="1">
        <f t="shared" si="2"/>
        <v>0.95945807596491828</v>
      </c>
      <c r="E50" s="1" t="s">
        <v>1</v>
      </c>
      <c r="F50" s="1" t="s">
        <v>1</v>
      </c>
      <c r="G50">
        <v>2268</v>
      </c>
      <c r="H50" s="1">
        <f t="shared" si="3"/>
        <v>17011.398970440001</v>
      </c>
      <c r="I50" s="1">
        <f t="shared" si="4"/>
        <v>22.383419635273796</v>
      </c>
      <c r="J50" s="1">
        <f t="shared" si="7"/>
        <v>328.94558892889836</v>
      </c>
      <c r="K50" s="8">
        <f t="shared" si="8"/>
        <v>2268000</v>
      </c>
    </row>
    <row r="51" spans="1:11">
      <c r="A51" s="1">
        <v>282.14999999999998</v>
      </c>
      <c r="B51" s="1">
        <f t="shared" si="5"/>
        <v>9</v>
      </c>
      <c r="C51" s="4">
        <f t="shared" si="6"/>
        <v>48.2</v>
      </c>
      <c r="D51" s="1">
        <f t="shared" si="2"/>
        <v>0.96287069583319118</v>
      </c>
      <c r="E51" s="1" t="s">
        <v>1</v>
      </c>
      <c r="F51" s="1" t="s">
        <v>1</v>
      </c>
      <c r="G51">
        <v>2326</v>
      </c>
      <c r="H51" s="1">
        <f t="shared" si="3"/>
        <v>17446.434746580002</v>
      </c>
      <c r="I51" s="1">
        <f t="shared" si="4"/>
        <v>22.955835128592085</v>
      </c>
      <c r="J51" s="1">
        <f t="shared" si="7"/>
        <v>337.35777771103068</v>
      </c>
      <c r="K51" s="8">
        <f t="shared" si="8"/>
        <v>2326000</v>
      </c>
    </row>
    <row r="52" spans="1:11">
      <c r="A52" s="1">
        <v>283.14999999999998</v>
      </c>
      <c r="B52" s="1">
        <f t="shared" si="5"/>
        <v>10</v>
      </c>
      <c r="C52" s="4">
        <f t="shared" si="6"/>
        <v>50</v>
      </c>
      <c r="D52" s="1">
        <f t="shared" si="2"/>
        <v>0.96628331570146397</v>
      </c>
      <c r="E52" s="1" t="s">
        <v>1</v>
      </c>
      <c r="F52" s="1" t="s">
        <v>1</v>
      </c>
      <c r="G52">
        <v>2385.3000000000002</v>
      </c>
      <c r="H52" s="1">
        <f t="shared" si="3"/>
        <v>17891.221324599002</v>
      </c>
      <c r="I52" s="1">
        <f t="shared" si="4"/>
        <v>23.541080624346819</v>
      </c>
      <c r="J52" s="1">
        <f t="shared" si="7"/>
        <v>345.95851555207287</v>
      </c>
      <c r="K52" s="8">
        <f t="shared" si="8"/>
        <v>2385300</v>
      </c>
    </row>
    <row r="53" spans="1:11">
      <c r="A53" s="1">
        <v>284.14999999999998</v>
      </c>
      <c r="B53" s="1">
        <f t="shared" si="5"/>
        <v>11</v>
      </c>
      <c r="C53" s="4">
        <f t="shared" si="6"/>
        <v>51.8</v>
      </c>
      <c r="D53" s="1">
        <f t="shared" si="2"/>
        <v>0.96969593556973688</v>
      </c>
      <c r="E53" s="1" t="s">
        <v>1</v>
      </c>
      <c r="F53" s="1" t="s">
        <v>1</v>
      </c>
      <c r="G53">
        <v>2445.8000000000002</v>
      </c>
      <c r="H53" s="1">
        <f t="shared" si="3"/>
        <v>18345.008642814002</v>
      </c>
      <c r="I53" s="1">
        <f t="shared" si="4"/>
        <v>24.138169199273655</v>
      </c>
      <c r="J53" s="1">
        <f t="shared" si="7"/>
        <v>354.73329867826266</v>
      </c>
      <c r="K53" s="8">
        <f t="shared" si="8"/>
        <v>2445800</v>
      </c>
    </row>
    <row r="54" spans="1:11">
      <c r="A54" s="1">
        <v>285.14999999999998</v>
      </c>
      <c r="B54" s="1">
        <f t="shared" si="5"/>
        <v>12</v>
      </c>
      <c r="C54" s="4">
        <f t="shared" si="6"/>
        <v>53.6</v>
      </c>
      <c r="D54" s="1">
        <f t="shared" si="2"/>
        <v>0.97310855543800978</v>
      </c>
      <c r="E54" s="1" t="s">
        <v>1</v>
      </c>
      <c r="F54" s="1" t="s">
        <v>1</v>
      </c>
      <c r="G54">
        <v>2507.6999999999998</v>
      </c>
      <c r="H54" s="1">
        <f t="shared" si="3"/>
        <v>18809.296824590998</v>
      </c>
      <c r="I54" s="1">
        <f t="shared" si="4"/>
        <v>24.749074699901271</v>
      </c>
      <c r="J54" s="1">
        <f t="shared" si="7"/>
        <v>363.71113463712447</v>
      </c>
      <c r="K54" s="8">
        <f t="shared" si="8"/>
        <v>2507700</v>
      </c>
    </row>
    <row r="55" spans="1:11">
      <c r="A55" s="1">
        <v>286.14999999999998</v>
      </c>
      <c r="B55" s="1">
        <f t="shared" si="5"/>
        <v>13</v>
      </c>
      <c r="C55" s="4">
        <f t="shared" si="6"/>
        <v>55.400000000000006</v>
      </c>
      <c r="D55" s="1">
        <f t="shared" si="2"/>
        <v>0.97652117530628268</v>
      </c>
      <c r="E55" s="1" t="s">
        <v>1</v>
      </c>
      <c r="F55" s="1" t="s">
        <v>1</v>
      </c>
      <c r="G55">
        <v>2570.9</v>
      </c>
      <c r="H55" s="1">
        <f t="shared" si="3"/>
        <v>19283.335808247</v>
      </c>
      <c r="I55" s="1">
        <f t="shared" si="4"/>
        <v>25.372810202965344</v>
      </c>
      <c r="J55" s="1">
        <f t="shared" si="7"/>
        <v>372.87751965489628</v>
      </c>
      <c r="K55" s="8">
        <f t="shared" si="8"/>
        <v>2570900</v>
      </c>
    </row>
    <row r="56" spans="1:11">
      <c r="A56" s="1">
        <v>287.14999999999998</v>
      </c>
      <c r="B56" s="1">
        <f t="shared" si="5"/>
        <v>14</v>
      </c>
      <c r="C56" s="4">
        <f t="shared" si="6"/>
        <v>57.2</v>
      </c>
      <c r="D56" s="1">
        <f t="shared" si="2"/>
        <v>0.97993379517455548</v>
      </c>
      <c r="E56" s="1" t="s">
        <v>1</v>
      </c>
      <c r="F56" s="1" t="s">
        <v>1</v>
      </c>
      <c r="G56">
        <v>2635.4</v>
      </c>
      <c r="H56" s="1">
        <f t="shared" si="3"/>
        <v>19767.125593782002</v>
      </c>
      <c r="I56" s="1">
        <f t="shared" si="4"/>
        <v>26.009375708465857</v>
      </c>
      <c r="J56" s="1">
        <f t="shared" si="7"/>
        <v>382.23245373157795</v>
      </c>
      <c r="K56" s="8">
        <f t="shared" si="8"/>
        <v>2635400</v>
      </c>
    </row>
    <row r="57" spans="1:11">
      <c r="A57" s="1">
        <v>288.14999999999998</v>
      </c>
      <c r="B57" s="1">
        <f t="shared" si="5"/>
        <v>15</v>
      </c>
      <c r="C57" s="4">
        <f t="shared" si="6"/>
        <v>59</v>
      </c>
      <c r="D57" s="1">
        <f t="shared" si="2"/>
        <v>0.98334641504282838</v>
      </c>
      <c r="E57" s="1" t="s">
        <v>1</v>
      </c>
      <c r="F57" s="1" t="s">
        <v>1</v>
      </c>
      <c r="G57">
        <v>2701.4</v>
      </c>
      <c r="H57" s="1">
        <f t="shared" si="3"/>
        <v>20262.166304562001</v>
      </c>
      <c r="I57" s="1">
        <f t="shared" si="4"/>
        <v>26.660745062931493</v>
      </c>
      <c r="J57" s="1">
        <f t="shared" si="7"/>
        <v>391.80494441469398</v>
      </c>
      <c r="K57" s="8">
        <f t="shared" si="8"/>
        <v>2701400</v>
      </c>
    </row>
    <row r="58" spans="1:11">
      <c r="A58" s="1">
        <v>289.14999999999998</v>
      </c>
      <c r="B58" s="1">
        <f t="shared" si="5"/>
        <v>16</v>
      </c>
      <c r="C58" s="4">
        <f t="shared" si="6"/>
        <v>60.8</v>
      </c>
      <c r="D58" s="1">
        <f t="shared" si="2"/>
        <v>0.98675903491110128</v>
      </c>
      <c r="E58" s="1" t="s">
        <v>1</v>
      </c>
      <c r="F58" s="1" t="s">
        <v>1</v>
      </c>
      <c r="G58">
        <v>2769</v>
      </c>
      <c r="H58" s="1">
        <f t="shared" si="3"/>
        <v>20769.208002269999</v>
      </c>
      <c r="I58" s="1">
        <f t="shared" si="4"/>
        <v>27.327905189626602</v>
      </c>
      <c r="J58" s="1">
        <f t="shared" si="7"/>
        <v>401.60949547800681</v>
      </c>
      <c r="K58" s="8">
        <f t="shared" si="8"/>
        <v>2769000</v>
      </c>
    </row>
    <row r="59" spans="1:11">
      <c r="A59" s="1">
        <v>290.14999999999998</v>
      </c>
      <c r="B59" s="1">
        <f t="shared" si="5"/>
        <v>17</v>
      </c>
      <c r="C59" s="4">
        <f t="shared" si="6"/>
        <v>62.6</v>
      </c>
      <c r="D59" s="1">
        <f t="shared" si="2"/>
        <v>0.99017165477937419</v>
      </c>
      <c r="E59" s="1" t="s">
        <v>1</v>
      </c>
      <c r="F59" s="1" t="s">
        <v>1</v>
      </c>
      <c r="G59">
        <v>2838.1</v>
      </c>
      <c r="H59" s="1">
        <f t="shared" si="3"/>
        <v>21287.500625223001</v>
      </c>
      <c r="I59" s="1">
        <f t="shared" si="4"/>
        <v>28.00986916528684</v>
      </c>
      <c r="J59" s="1">
        <f t="shared" si="7"/>
        <v>411.63160314775416</v>
      </c>
      <c r="K59" s="8">
        <f t="shared" si="8"/>
        <v>2838100</v>
      </c>
    </row>
    <row r="60" spans="1:11">
      <c r="A60" s="1">
        <v>291.14999999999998</v>
      </c>
      <c r="B60" s="1">
        <f t="shared" si="5"/>
        <v>18</v>
      </c>
      <c r="C60" s="4">
        <f t="shared" si="6"/>
        <v>64.400000000000006</v>
      </c>
      <c r="D60" s="1">
        <f t="shared" si="2"/>
        <v>0.99358427464764698</v>
      </c>
      <c r="E60" s="1" t="s">
        <v>1</v>
      </c>
      <c r="F60" s="1" t="s">
        <v>1</v>
      </c>
      <c r="G60">
        <v>2909</v>
      </c>
      <c r="H60" s="1">
        <f t="shared" si="3"/>
        <v>21819.294358470001</v>
      </c>
      <c r="I60" s="1">
        <f t="shared" si="4"/>
        <v>28.709597759705233</v>
      </c>
      <c r="J60" s="1">
        <f t="shared" si="7"/>
        <v>421.9147787452228</v>
      </c>
      <c r="K60" s="8">
        <f t="shared" si="8"/>
        <v>2909000</v>
      </c>
    </row>
    <row r="61" spans="1:11">
      <c r="A61" s="1">
        <v>292.14999999999998</v>
      </c>
      <c r="B61" s="1">
        <f t="shared" si="5"/>
        <v>19</v>
      </c>
      <c r="C61" s="4">
        <f t="shared" si="6"/>
        <v>66.2</v>
      </c>
      <c r="D61" s="1">
        <f t="shared" si="2"/>
        <v>0.99699689451591988</v>
      </c>
      <c r="E61" s="1" t="s">
        <v>1</v>
      </c>
      <c r="F61" s="1" t="s">
        <v>1</v>
      </c>
      <c r="G61">
        <v>2981.8</v>
      </c>
      <c r="H61" s="1">
        <f t="shared" si="3"/>
        <v>22365.339263694001</v>
      </c>
      <c r="I61" s="1">
        <f t="shared" si="4"/>
        <v>29.428077896146121</v>
      </c>
      <c r="J61" s="1">
        <f t="shared" si="7"/>
        <v>432.47352604417512</v>
      </c>
      <c r="K61" s="8">
        <f t="shared" si="8"/>
        <v>2981800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11" sqref="A11:A61"/>
    </sheetView>
  </sheetViews>
  <sheetFormatPr baseColWidth="10" defaultRowHeight="15" x14ac:dyDescent="0"/>
  <cols>
    <col min="1" max="1" width="14.83203125" style="1" customWidth="1"/>
    <col min="2" max="4" width="10.83203125" style="1"/>
    <col min="5" max="5" width="14.33203125" style="1" customWidth="1"/>
    <col min="6" max="16384" width="10.83203125" style="1"/>
  </cols>
  <sheetData>
    <row r="1" spans="1:7">
      <c r="D1" s="2" t="s">
        <v>14</v>
      </c>
      <c r="G1" s="3" t="s">
        <v>1</v>
      </c>
    </row>
    <row r="2" spans="1:7">
      <c r="D2" s="1" t="s">
        <v>1</v>
      </c>
      <c r="G2" s="1" t="s">
        <v>1</v>
      </c>
    </row>
    <row r="10" spans="1:7">
      <c r="A10" s="1" t="s">
        <v>4</v>
      </c>
      <c r="B10" s="1" t="s">
        <v>5</v>
      </c>
      <c r="C10" s="1" t="s">
        <v>6</v>
      </c>
      <c r="D10" s="1" t="s">
        <v>1</v>
      </c>
      <c r="E10" s="1" t="s">
        <v>1</v>
      </c>
      <c r="F10" s="1" t="s">
        <v>1</v>
      </c>
      <c r="G10" s="8" t="s">
        <v>13</v>
      </c>
    </row>
    <row r="11" spans="1:7">
      <c r="A11" s="1">
        <v>242.15</v>
      </c>
      <c r="B11" s="1">
        <f>A11-273.15</f>
        <v>-30.999999999999972</v>
      </c>
      <c r="C11" s="4">
        <f>(9/5)*B11+32</f>
        <v>-23.799999999999947</v>
      </c>
      <c r="D11" s="1" t="s">
        <v>1</v>
      </c>
      <c r="E11" s="1" t="s">
        <v>1</v>
      </c>
      <c r="F11" s="1" t="s">
        <v>1</v>
      </c>
      <c r="G11">
        <v>61.908999999999999</v>
      </c>
    </row>
    <row r="12" spans="1:7">
      <c r="A12" s="1">
        <v>243.15</v>
      </c>
      <c r="B12" s="1">
        <f>A12-273.15</f>
        <v>-29.999999999999972</v>
      </c>
      <c r="C12" s="4">
        <f>(9/5)*B12+32</f>
        <v>-21.99999999999995</v>
      </c>
      <c r="D12" s="1" t="s">
        <v>1</v>
      </c>
      <c r="E12" s="1" t="s">
        <v>1</v>
      </c>
      <c r="F12" s="1" t="s">
        <v>1</v>
      </c>
      <c r="G12">
        <v>64.078000000000003</v>
      </c>
    </row>
    <row r="13" spans="1:7">
      <c r="A13" s="1">
        <v>244.15</v>
      </c>
      <c r="B13" s="1">
        <f t="shared" ref="B13:B61" si="0">A13-273.15</f>
        <v>-28.999999999999972</v>
      </c>
      <c r="C13" s="4">
        <f t="shared" ref="C13:C61" si="1">(9/5)*B13+32</f>
        <v>-20.199999999999953</v>
      </c>
      <c r="D13" s="1" t="s">
        <v>1</v>
      </c>
      <c r="E13" s="1" t="s">
        <v>1</v>
      </c>
      <c r="F13" s="1" t="s">
        <v>1</v>
      </c>
      <c r="G13">
        <v>66.313000000000002</v>
      </c>
    </row>
    <row r="14" spans="1:7">
      <c r="A14" s="1">
        <v>245.15</v>
      </c>
      <c r="B14" s="1">
        <f t="shared" si="0"/>
        <v>-27.999999999999972</v>
      </c>
      <c r="C14" s="4">
        <f t="shared" si="1"/>
        <v>-18.399999999999949</v>
      </c>
      <c r="D14" s="1" t="s">
        <v>1</v>
      </c>
      <c r="E14" s="1" t="s">
        <v>1</v>
      </c>
      <c r="F14" s="1" t="s">
        <v>1</v>
      </c>
      <c r="G14">
        <v>68.617999999999995</v>
      </c>
    </row>
    <row r="15" spans="1:7">
      <c r="A15" s="1">
        <v>246.15</v>
      </c>
      <c r="B15" s="1">
        <f t="shared" si="0"/>
        <v>-26.999999999999972</v>
      </c>
      <c r="C15" s="4">
        <f t="shared" si="1"/>
        <v>-16.599999999999952</v>
      </c>
      <c r="D15" s="1" t="s">
        <v>1</v>
      </c>
      <c r="E15" s="1" t="s">
        <v>1</v>
      </c>
      <c r="F15" s="1" t="s">
        <v>1</v>
      </c>
      <c r="G15">
        <v>70.994</v>
      </c>
    </row>
    <row r="16" spans="1:7">
      <c r="A16" s="1">
        <v>247.15</v>
      </c>
      <c r="B16" s="1">
        <f t="shared" si="0"/>
        <v>-25.999999999999972</v>
      </c>
      <c r="C16" s="4">
        <f t="shared" si="1"/>
        <v>-14.799999999999947</v>
      </c>
      <c r="D16" s="1" t="s">
        <v>1</v>
      </c>
      <c r="E16" s="1" t="s">
        <v>1</v>
      </c>
      <c r="F16" s="1" t="s">
        <v>1</v>
      </c>
      <c r="G16">
        <v>73.444000000000003</v>
      </c>
    </row>
    <row r="17" spans="1:7">
      <c r="A17" s="1">
        <v>248.15</v>
      </c>
      <c r="B17" s="1">
        <f t="shared" si="0"/>
        <v>-24.999999999999972</v>
      </c>
      <c r="C17" s="4">
        <f t="shared" si="1"/>
        <v>-12.99999999999995</v>
      </c>
      <c r="D17" s="1" t="s">
        <v>1</v>
      </c>
      <c r="E17" s="1" t="s">
        <v>1</v>
      </c>
      <c r="F17" s="1" t="s">
        <v>1</v>
      </c>
      <c r="G17">
        <v>75.971000000000004</v>
      </c>
    </row>
    <row r="18" spans="1:7">
      <c r="A18" s="1">
        <v>249.15</v>
      </c>
      <c r="B18" s="1">
        <f t="shared" si="0"/>
        <v>-23.999999999999972</v>
      </c>
      <c r="C18" s="4">
        <f t="shared" si="1"/>
        <v>-11.199999999999953</v>
      </c>
      <c r="D18" s="1" t="s">
        <v>1</v>
      </c>
      <c r="E18" s="1" t="s">
        <v>1</v>
      </c>
      <c r="F18" s="1" t="s">
        <v>1</v>
      </c>
      <c r="G18">
        <v>78.576999999999998</v>
      </c>
    </row>
    <row r="19" spans="1:7">
      <c r="A19" s="1">
        <v>250.15</v>
      </c>
      <c r="B19" s="1">
        <f t="shared" si="0"/>
        <v>-22.999999999999972</v>
      </c>
      <c r="C19" s="4">
        <f t="shared" si="1"/>
        <v>-9.3999999999999488</v>
      </c>
      <c r="D19" s="1" t="s">
        <v>1</v>
      </c>
      <c r="E19" s="1" t="s">
        <v>1</v>
      </c>
      <c r="F19" s="1" t="s">
        <v>1</v>
      </c>
      <c r="G19">
        <v>81.265000000000001</v>
      </c>
    </row>
    <row r="20" spans="1:7">
      <c r="A20" s="1">
        <v>251.15</v>
      </c>
      <c r="B20" s="1">
        <f t="shared" si="0"/>
        <v>-21.999999999999972</v>
      </c>
      <c r="C20" s="4">
        <f t="shared" si="1"/>
        <v>-7.5999999999999517</v>
      </c>
      <c r="D20" s="1" t="s">
        <v>1</v>
      </c>
      <c r="E20" s="1" t="s">
        <v>1</v>
      </c>
      <c r="F20" s="1" t="s">
        <v>1</v>
      </c>
      <c r="G20">
        <v>84.039000000000001</v>
      </c>
    </row>
    <row r="21" spans="1:7">
      <c r="A21" s="1">
        <v>252.15</v>
      </c>
      <c r="B21" s="1">
        <f t="shared" si="0"/>
        <v>-20.999999999999972</v>
      </c>
      <c r="C21" s="4">
        <f t="shared" si="1"/>
        <v>-5.7999999999999474</v>
      </c>
      <c r="D21" s="1" t="s">
        <v>1</v>
      </c>
      <c r="E21" s="1" t="s">
        <v>1</v>
      </c>
      <c r="F21" s="1" t="s">
        <v>1</v>
      </c>
      <c r="G21">
        <v>86.902000000000001</v>
      </c>
    </row>
    <row r="22" spans="1:7">
      <c r="A22" s="1">
        <v>253.15</v>
      </c>
      <c r="B22" s="1">
        <f t="shared" si="0"/>
        <v>-19.999999999999972</v>
      </c>
      <c r="C22" s="4">
        <f t="shared" si="1"/>
        <v>-3.9999999999999503</v>
      </c>
      <c r="D22" s="1" t="s">
        <v>1</v>
      </c>
      <c r="E22" s="1" t="s">
        <v>1</v>
      </c>
      <c r="F22" s="1" t="s">
        <v>1</v>
      </c>
      <c r="G22">
        <v>89.858000000000004</v>
      </c>
    </row>
    <row r="23" spans="1:7">
      <c r="A23" s="1">
        <v>254.15</v>
      </c>
      <c r="B23" s="1">
        <f t="shared" si="0"/>
        <v>-18.999999999999972</v>
      </c>
      <c r="C23" s="4">
        <f t="shared" si="1"/>
        <v>-2.1999999999999531</v>
      </c>
      <c r="D23" s="1" t="s">
        <v>1</v>
      </c>
      <c r="E23" s="1" t="s">
        <v>1</v>
      </c>
      <c r="F23" s="1" t="s">
        <v>1</v>
      </c>
      <c r="G23">
        <v>92.909000000000006</v>
      </c>
    </row>
    <row r="24" spans="1:7">
      <c r="A24" s="1">
        <v>255.15</v>
      </c>
      <c r="B24" s="1">
        <f t="shared" si="0"/>
        <v>-17.999999999999972</v>
      </c>
      <c r="C24" s="4">
        <f t="shared" si="1"/>
        <v>-0.39999999999994884</v>
      </c>
      <c r="D24" s="1" t="s">
        <v>1</v>
      </c>
      <c r="E24" s="1" t="s">
        <v>1</v>
      </c>
      <c r="F24" s="1" t="s">
        <v>1</v>
      </c>
      <c r="G24">
        <v>96.061000000000007</v>
      </c>
    </row>
    <row r="25" spans="1:7">
      <c r="A25" s="1">
        <v>256.14999999999998</v>
      </c>
      <c r="B25" s="1">
        <f t="shared" si="0"/>
        <v>-17</v>
      </c>
      <c r="C25" s="4">
        <f t="shared" si="1"/>
        <v>1.3999999999999986</v>
      </c>
      <c r="D25" s="1" t="s">
        <v>1</v>
      </c>
      <c r="E25" s="1" t="s">
        <v>1</v>
      </c>
      <c r="F25" s="1" t="s">
        <v>1</v>
      </c>
      <c r="G25">
        <v>99.317999999999998</v>
      </c>
    </row>
    <row r="26" spans="1:7">
      <c r="A26" s="1">
        <v>257.14999999999998</v>
      </c>
      <c r="B26" s="1">
        <f t="shared" si="0"/>
        <v>-16</v>
      </c>
      <c r="C26" s="4">
        <f t="shared" si="1"/>
        <v>3.1999999999999993</v>
      </c>
      <c r="D26" s="1" t="s">
        <v>1</v>
      </c>
      <c r="E26" s="1" t="s">
        <v>1</v>
      </c>
      <c r="F26" s="1" t="s">
        <v>1</v>
      </c>
      <c r="G26">
        <v>102.68</v>
      </c>
    </row>
    <row r="27" spans="1:7">
      <c r="A27" s="1">
        <v>258.14999999999998</v>
      </c>
      <c r="B27" s="1">
        <f t="shared" si="0"/>
        <v>-15</v>
      </c>
      <c r="C27" s="4">
        <f t="shared" si="1"/>
        <v>5</v>
      </c>
      <c r="D27" s="1" t="s">
        <v>1</v>
      </c>
      <c r="E27" s="1" t="s">
        <v>1</v>
      </c>
      <c r="F27" s="1" t="s">
        <v>1</v>
      </c>
      <c r="G27">
        <v>106.16</v>
      </c>
    </row>
    <row r="28" spans="1:7">
      <c r="A28" s="1">
        <v>259.14999999999998</v>
      </c>
      <c r="B28" s="1">
        <f t="shared" si="0"/>
        <v>-14</v>
      </c>
      <c r="C28" s="4">
        <f t="shared" si="1"/>
        <v>6.8000000000000007</v>
      </c>
      <c r="D28" s="1" t="s">
        <v>1</v>
      </c>
      <c r="E28" s="1" t="s">
        <v>1</v>
      </c>
      <c r="F28" s="1" t="s">
        <v>1</v>
      </c>
      <c r="G28">
        <v>109.76</v>
      </c>
    </row>
    <row r="29" spans="1:7">
      <c r="A29" s="1">
        <v>260.14999999999998</v>
      </c>
      <c r="B29" s="1">
        <f t="shared" si="0"/>
        <v>-13</v>
      </c>
      <c r="C29" s="4">
        <f t="shared" si="1"/>
        <v>8.5999999999999979</v>
      </c>
      <c r="D29" s="1" t="s">
        <v>1</v>
      </c>
      <c r="E29" s="1" t="s">
        <v>1</v>
      </c>
      <c r="F29" s="1" t="s">
        <v>1</v>
      </c>
      <c r="G29">
        <v>113.49</v>
      </c>
    </row>
    <row r="30" spans="1:7">
      <c r="A30" s="1">
        <v>261.14999999999998</v>
      </c>
      <c r="B30" s="1">
        <f t="shared" si="0"/>
        <v>-12</v>
      </c>
      <c r="C30" s="4">
        <f t="shared" si="1"/>
        <v>10.399999999999999</v>
      </c>
      <c r="D30" s="1" t="s">
        <v>1</v>
      </c>
      <c r="E30" s="1" t="s">
        <v>1</v>
      </c>
      <c r="F30" s="1" t="s">
        <v>1</v>
      </c>
      <c r="G30">
        <v>117.34</v>
      </c>
    </row>
    <row r="31" spans="1:7">
      <c r="A31" s="1">
        <v>262.14999999999998</v>
      </c>
      <c r="B31" s="1">
        <f t="shared" si="0"/>
        <v>-11</v>
      </c>
      <c r="C31" s="4">
        <f t="shared" si="1"/>
        <v>12.2</v>
      </c>
      <c r="D31" s="1" t="s">
        <v>1</v>
      </c>
      <c r="E31" s="1" t="s">
        <v>1</v>
      </c>
      <c r="F31" s="1" t="s">
        <v>1</v>
      </c>
      <c r="G31">
        <v>121.34</v>
      </c>
    </row>
    <row r="32" spans="1:7">
      <c r="A32" s="1">
        <v>263.14999999999998</v>
      </c>
      <c r="B32" s="1">
        <f t="shared" si="0"/>
        <v>-10</v>
      </c>
      <c r="C32" s="4">
        <f t="shared" si="1"/>
        <v>14</v>
      </c>
      <c r="D32" s="1" t="s">
        <v>1</v>
      </c>
      <c r="E32" s="1" t="s">
        <v>1</v>
      </c>
      <c r="F32" s="1" t="s">
        <v>1</v>
      </c>
      <c r="G32">
        <v>125.48</v>
      </c>
    </row>
    <row r="33" spans="1:7">
      <c r="A33" s="1">
        <v>264.14999999999998</v>
      </c>
      <c r="B33" s="1">
        <f t="shared" si="0"/>
        <v>-9</v>
      </c>
      <c r="C33" s="4">
        <f t="shared" si="1"/>
        <v>15.8</v>
      </c>
      <c r="D33" s="1" t="s">
        <v>1</v>
      </c>
      <c r="E33" s="1" t="s">
        <v>1</v>
      </c>
      <c r="F33" s="1" t="s">
        <v>1</v>
      </c>
      <c r="G33">
        <v>129.77000000000001</v>
      </c>
    </row>
    <row r="34" spans="1:7">
      <c r="A34" s="1">
        <v>265.14999999999998</v>
      </c>
      <c r="B34" s="1">
        <f t="shared" si="0"/>
        <v>-8</v>
      </c>
      <c r="C34" s="4">
        <f t="shared" si="1"/>
        <v>17.600000000000001</v>
      </c>
      <c r="D34" s="1" t="s">
        <v>1</v>
      </c>
      <c r="E34" s="1" t="s">
        <v>1</v>
      </c>
      <c r="F34" s="1" t="s">
        <v>1</v>
      </c>
      <c r="G34">
        <v>134.22999999999999</v>
      </c>
    </row>
    <row r="35" spans="1:7">
      <c r="A35" s="1">
        <v>266.14999999999998</v>
      </c>
      <c r="B35" s="1">
        <f t="shared" si="0"/>
        <v>-7</v>
      </c>
      <c r="C35" s="4">
        <f t="shared" si="1"/>
        <v>19.399999999999999</v>
      </c>
      <c r="D35" s="1" t="s">
        <v>1</v>
      </c>
      <c r="E35" s="1" t="s">
        <v>1</v>
      </c>
      <c r="F35" s="1" t="s">
        <v>1</v>
      </c>
      <c r="G35">
        <v>138.85</v>
      </c>
    </row>
    <row r="36" spans="1:7">
      <c r="A36" s="1">
        <v>267.14999999999998</v>
      </c>
      <c r="B36" s="1">
        <f t="shared" si="0"/>
        <v>-6</v>
      </c>
      <c r="C36" s="4">
        <f t="shared" si="1"/>
        <v>21.2</v>
      </c>
      <c r="D36" s="1" t="s">
        <v>1</v>
      </c>
      <c r="E36" s="1" t="s">
        <v>1</v>
      </c>
      <c r="F36" s="1" t="s">
        <v>1</v>
      </c>
      <c r="G36">
        <v>143.66</v>
      </c>
    </row>
    <row r="37" spans="1:7">
      <c r="A37" s="1">
        <v>268.14999999999998</v>
      </c>
      <c r="B37" s="1">
        <f t="shared" si="0"/>
        <v>-5</v>
      </c>
      <c r="C37" s="4">
        <f t="shared" si="1"/>
        <v>23</v>
      </c>
      <c r="D37" s="1" t="s">
        <v>1</v>
      </c>
      <c r="E37" s="1" t="s">
        <v>1</v>
      </c>
      <c r="F37" s="1" t="s">
        <v>1</v>
      </c>
      <c r="G37">
        <v>148.66</v>
      </c>
    </row>
    <row r="38" spans="1:7">
      <c r="A38" s="1">
        <v>269.14999999999998</v>
      </c>
      <c r="B38" s="1">
        <f t="shared" si="0"/>
        <v>-4</v>
      </c>
      <c r="C38" s="4">
        <f t="shared" si="1"/>
        <v>24.8</v>
      </c>
      <c r="D38" s="1" t="s">
        <v>1</v>
      </c>
      <c r="E38" s="1" t="s">
        <v>1</v>
      </c>
      <c r="F38" s="1" t="s">
        <v>1</v>
      </c>
      <c r="G38">
        <v>153.87</v>
      </c>
    </row>
    <row r="39" spans="1:7">
      <c r="A39" s="1">
        <v>270.14999999999998</v>
      </c>
      <c r="B39" s="1">
        <f t="shared" si="0"/>
        <v>-3</v>
      </c>
      <c r="C39" s="4">
        <f t="shared" si="1"/>
        <v>26.6</v>
      </c>
      <c r="D39" s="1" t="s">
        <v>1</v>
      </c>
      <c r="E39" s="1" t="s">
        <v>1</v>
      </c>
      <c r="F39" s="1" t="s">
        <v>1</v>
      </c>
      <c r="G39">
        <v>159.30000000000001</v>
      </c>
    </row>
    <row r="40" spans="1:7">
      <c r="A40" s="1">
        <v>271.14999999999998</v>
      </c>
      <c r="B40" s="1">
        <f t="shared" si="0"/>
        <v>-2</v>
      </c>
      <c r="C40" s="4">
        <f t="shared" si="1"/>
        <v>28.4</v>
      </c>
      <c r="D40" s="1" t="s">
        <v>1</v>
      </c>
      <c r="E40" s="1" t="s">
        <v>1</v>
      </c>
      <c r="F40" s="1" t="s">
        <v>1</v>
      </c>
      <c r="G40">
        <v>164.96</v>
      </c>
    </row>
    <row r="41" spans="1:7">
      <c r="A41" s="1">
        <v>272.14999999999998</v>
      </c>
      <c r="B41" s="1">
        <f t="shared" si="0"/>
        <v>-1</v>
      </c>
      <c r="C41" s="4">
        <f t="shared" si="1"/>
        <v>30.2</v>
      </c>
      <c r="D41" s="1" t="s">
        <v>1</v>
      </c>
      <c r="E41" s="1" t="s">
        <v>1</v>
      </c>
      <c r="F41" s="1" t="s">
        <v>1</v>
      </c>
      <c r="G41">
        <v>170.88</v>
      </c>
    </row>
    <row r="42" spans="1:7">
      <c r="A42" s="1">
        <v>273.14999999999998</v>
      </c>
      <c r="B42" s="1">
        <f t="shared" si="0"/>
        <v>0</v>
      </c>
      <c r="C42" s="4">
        <f t="shared" si="1"/>
        <v>32</v>
      </c>
      <c r="D42" s="1" t="s">
        <v>1</v>
      </c>
      <c r="E42" s="1" t="s">
        <v>1</v>
      </c>
      <c r="F42" s="1" t="s">
        <v>1</v>
      </c>
      <c r="G42">
        <v>177.06</v>
      </c>
    </row>
    <row r="43" spans="1:7">
      <c r="A43" s="1">
        <v>274.14999999999998</v>
      </c>
      <c r="B43" s="1">
        <f t="shared" si="0"/>
        <v>1</v>
      </c>
      <c r="C43" s="4">
        <f t="shared" si="1"/>
        <v>33.799999999999997</v>
      </c>
      <c r="D43" s="1" t="s">
        <v>1</v>
      </c>
      <c r="E43" s="1" t="s">
        <v>1</v>
      </c>
      <c r="F43" s="1" t="s">
        <v>1</v>
      </c>
      <c r="G43">
        <v>183.55</v>
      </c>
    </row>
    <row r="44" spans="1:7">
      <c r="A44" s="1">
        <v>275.14999999999998</v>
      </c>
      <c r="B44" s="1">
        <f t="shared" si="0"/>
        <v>2</v>
      </c>
      <c r="C44" s="4">
        <f t="shared" si="1"/>
        <v>35.6</v>
      </c>
      <c r="D44" s="1" t="s">
        <v>1</v>
      </c>
      <c r="E44" s="1" t="s">
        <v>1</v>
      </c>
      <c r="F44" s="1" t="s">
        <v>1</v>
      </c>
      <c r="G44">
        <v>190.35</v>
      </c>
    </row>
    <row r="45" spans="1:7">
      <c r="A45" s="1">
        <v>276.14999999999998</v>
      </c>
      <c r="B45" s="1">
        <f t="shared" si="0"/>
        <v>3</v>
      </c>
      <c r="C45" s="4">
        <f t="shared" si="1"/>
        <v>37.4</v>
      </c>
      <c r="D45" s="1" t="s">
        <v>1</v>
      </c>
      <c r="E45" s="1" t="s">
        <v>1</v>
      </c>
      <c r="F45" s="1" t="s">
        <v>1</v>
      </c>
      <c r="G45">
        <v>197.5</v>
      </c>
    </row>
    <row r="46" spans="1:7">
      <c r="A46" s="1">
        <v>277.14999999999998</v>
      </c>
      <c r="B46" s="1">
        <f t="shared" si="0"/>
        <v>4</v>
      </c>
      <c r="C46" s="4">
        <f t="shared" si="1"/>
        <v>39.200000000000003</v>
      </c>
      <c r="D46" s="1" t="s">
        <v>1</v>
      </c>
      <c r="E46" s="1" t="s">
        <v>1</v>
      </c>
      <c r="F46" s="1" t="s">
        <v>1</v>
      </c>
      <c r="G46">
        <v>205.03</v>
      </c>
    </row>
    <row r="47" spans="1:7">
      <c r="A47" s="1">
        <v>278.14999999999998</v>
      </c>
      <c r="B47" s="1">
        <f t="shared" si="0"/>
        <v>5</v>
      </c>
      <c r="C47" s="4">
        <f t="shared" si="1"/>
        <v>41</v>
      </c>
      <c r="D47" s="1" t="s">
        <v>1</v>
      </c>
      <c r="E47" s="1" t="s">
        <v>1</v>
      </c>
      <c r="F47" s="1" t="s">
        <v>1</v>
      </c>
      <c r="G47">
        <v>212.99</v>
      </c>
    </row>
    <row r="48" spans="1:7">
      <c r="A48" s="1">
        <v>279.14999999999998</v>
      </c>
      <c r="B48" s="1">
        <f t="shared" si="0"/>
        <v>6</v>
      </c>
      <c r="C48" s="4">
        <f t="shared" si="1"/>
        <v>42.8</v>
      </c>
      <c r="D48" s="1" t="s">
        <v>1</v>
      </c>
      <c r="E48" s="1" t="s">
        <v>1</v>
      </c>
      <c r="F48" s="1" t="s">
        <v>1</v>
      </c>
      <c r="G48">
        <v>221.42</v>
      </c>
    </row>
    <row r="49" spans="1:7">
      <c r="A49" s="1">
        <v>280.14999999999998</v>
      </c>
      <c r="B49" s="1">
        <f t="shared" si="0"/>
        <v>7</v>
      </c>
      <c r="C49" s="4">
        <f t="shared" si="1"/>
        <v>44.6</v>
      </c>
      <c r="D49" s="1" t="s">
        <v>1</v>
      </c>
      <c r="E49" s="1" t="s">
        <v>1</v>
      </c>
      <c r="F49" s="1" t="s">
        <v>1</v>
      </c>
      <c r="G49">
        <v>230.36</v>
      </c>
    </row>
    <row r="50" spans="1:7">
      <c r="A50" s="1">
        <v>281.14999999999998</v>
      </c>
      <c r="B50" s="1">
        <f t="shared" si="0"/>
        <v>8</v>
      </c>
      <c r="C50" s="4">
        <f t="shared" si="1"/>
        <v>46.4</v>
      </c>
      <c r="D50" s="1" t="s">
        <v>1</v>
      </c>
      <c r="E50" s="1" t="s">
        <v>1</v>
      </c>
      <c r="F50" s="1" t="s">
        <v>1</v>
      </c>
      <c r="G50">
        <v>239.9</v>
      </c>
    </row>
    <row r="51" spans="1:7">
      <c r="A51" s="1">
        <v>282.14999999999998</v>
      </c>
      <c r="B51" s="1">
        <f t="shared" si="0"/>
        <v>9</v>
      </c>
      <c r="C51" s="4">
        <f t="shared" si="1"/>
        <v>48.2</v>
      </c>
      <c r="D51" s="1" t="s">
        <v>1</v>
      </c>
      <c r="E51" s="1" t="s">
        <v>1</v>
      </c>
      <c r="F51" s="1" t="s">
        <v>1</v>
      </c>
      <c r="G51">
        <v>250.11</v>
      </c>
    </row>
    <row r="52" spans="1:7">
      <c r="A52" s="1">
        <v>283.14999999999998</v>
      </c>
      <c r="B52" s="1">
        <f t="shared" si="0"/>
        <v>10</v>
      </c>
      <c r="C52" s="4">
        <f t="shared" si="1"/>
        <v>50</v>
      </c>
      <c r="D52" s="1" t="s">
        <v>1</v>
      </c>
      <c r="E52" s="1" t="s">
        <v>1</v>
      </c>
      <c r="F52" s="1" t="s">
        <v>1</v>
      </c>
      <c r="G52">
        <v>261.08999999999997</v>
      </c>
    </row>
    <row r="53" spans="1:7">
      <c r="A53" s="1">
        <v>284.14999999999998</v>
      </c>
      <c r="B53" s="1">
        <f t="shared" si="0"/>
        <v>11</v>
      </c>
      <c r="C53" s="4">
        <f t="shared" si="1"/>
        <v>51.8</v>
      </c>
      <c r="D53" s="1" t="s">
        <v>1</v>
      </c>
      <c r="E53" s="1" t="s">
        <v>1</v>
      </c>
      <c r="F53" s="1" t="s">
        <v>1</v>
      </c>
      <c r="G53">
        <v>272.98</v>
      </c>
    </row>
    <row r="54" spans="1:7">
      <c r="A54" s="1">
        <v>285.14999999999998</v>
      </c>
      <c r="B54" s="1">
        <f t="shared" si="0"/>
        <v>12</v>
      </c>
      <c r="C54" s="4">
        <f t="shared" si="1"/>
        <v>53.6</v>
      </c>
      <c r="D54" s="1" t="s">
        <v>1</v>
      </c>
      <c r="E54" s="1" t="s">
        <v>1</v>
      </c>
      <c r="F54" s="1" t="s">
        <v>1</v>
      </c>
      <c r="G54">
        <v>285.93</v>
      </c>
    </row>
    <row r="55" spans="1:7">
      <c r="A55" s="1">
        <v>286.14999999999998</v>
      </c>
      <c r="B55" s="1">
        <f t="shared" si="0"/>
        <v>13</v>
      </c>
      <c r="C55" s="4">
        <f t="shared" si="1"/>
        <v>55.400000000000006</v>
      </c>
      <c r="D55" s="1" t="s">
        <v>1</v>
      </c>
      <c r="E55" s="1" t="s">
        <v>1</v>
      </c>
      <c r="F55" s="1" t="s">
        <v>1</v>
      </c>
      <c r="G55">
        <v>300.19</v>
      </c>
    </row>
    <row r="56" spans="1:7">
      <c r="A56" s="1">
        <v>287.14999999999998</v>
      </c>
      <c r="B56" s="1">
        <f t="shared" si="0"/>
        <v>14</v>
      </c>
      <c r="C56" s="4">
        <f t="shared" si="1"/>
        <v>57.2</v>
      </c>
      <c r="D56" s="1" t="s">
        <v>1</v>
      </c>
      <c r="E56" s="1" t="s">
        <v>1</v>
      </c>
      <c r="F56" s="1" t="s">
        <v>1</v>
      </c>
      <c r="G56">
        <v>316.07</v>
      </c>
    </row>
    <row r="57" spans="1:7">
      <c r="A57" s="1">
        <v>288.14999999999998</v>
      </c>
      <c r="B57" s="1">
        <f t="shared" si="0"/>
        <v>15</v>
      </c>
      <c r="C57" s="4">
        <f t="shared" si="1"/>
        <v>59</v>
      </c>
      <c r="D57" s="1" t="s">
        <v>1</v>
      </c>
      <c r="E57" s="1" t="s">
        <v>1</v>
      </c>
      <c r="F57" s="1" t="s">
        <v>1</v>
      </c>
      <c r="G57">
        <v>334.05</v>
      </c>
    </row>
    <row r="58" spans="1:7">
      <c r="A58" s="1">
        <v>289.14999999999998</v>
      </c>
      <c r="B58" s="1">
        <f t="shared" si="0"/>
        <v>16</v>
      </c>
      <c r="C58" s="4">
        <f t="shared" si="1"/>
        <v>60.8</v>
      </c>
      <c r="D58" s="1" t="s">
        <v>1</v>
      </c>
      <c r="E58" s="1" t="s">
        <v>1</v>
      </c>
      <c r="F58" s="1" t="s">
        <v>1</v>
      </c>
      <c r="G58">
        <v>354.89</v>
      </c>
    </row>
    <row r="59" spans="1:7">
      <c r="A59" s="1">
        <v>290.14999999999998</v>
      </c>
      <c r="B59" s="1">
        <f t="shared" si="0"/>
        <v>17</v>
      </c>
      <c r="C59" s="4">
        <f t="shared" si="1"/>
        <v>62.6</v>
      </c>
      <c r="D59" s="1" t="s">
        <v>1</v>
      </c>
      <c r="E59" s="1" t="s">
        <v>1</v>
      </c>
      <c r="F59" s="1" t="s">
        <v>1</v>
      </c>
      <c r="G59">
        <v>379.95</v>
      </c>
    </row>
    <row r="60" spans="1:7">
      <c r="A60" s="1">
        <v>291.14999999999998</v>
      </c>
      <c r="B60" s="1">
        <f t="shared" si="0"/>
        <v>18</v>
      </c>
      <c r="C60" s="4">
        <f t="shared" si="1"/>
        <v>64.400000000000006</v>
      </c>
      <c r="D60" s="1" t="s">
        <v>1</v>
      </c>
      <c r="E60" s="1" t="s">
        <v>1</v>
      </c>
      <c r="F60" s="1" t="s">
        <v>1</v>
      </c>
      <c r="G60">
        <v>412.08</v>
      </c>
    </row>
    <row r="61" spans="1:7">
      <c r="A61" s="1">
        <v>292.14999999999998</v>
      </c>
      <c r="B61" s="1">
        <f t="shared" si="0"/>
        <v>19</v>
      </c>
      <c r="C61" s="4">
        <f t="shared" si="1"/>
        <v>66.2</v>
      </c>
      <c r="D61" s="1" t="s">
        <v>1</v>
      </c>
      <c r="E61" s="1" t="s">
        <v>1</v>
      </c>
      <c r="F61" s="1" t="s">
        <v>1</v>
      </c>
      <c r="G61">
        <v>459.83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11" sqref="G11:G61"/>
    </sheetView>
  </sheetViews>
  <sheetFormatPr baseColWidth="10" defaultRowHeight="15" x14ac:dyDescent="0"/>
  <cols>
    <col min="1" max="1" width="14.83203125" style="1" customWidth="1"/>
    <col min="2" max="4" width="10.83203125" style="1"/>
    <col min="5" max="5" width="14.33203125" style="1" customWidth="1"/>
    <col min="6" max="16384" width="10.83203125" style="1"/>
  </cols>
  <sheetData>
    <row r="1" spans="1:7">
      <c r="A1" s="1" t="s">
        <v>1</v>
      </c>
      <c r="B1" s="1" t="s">
        <v>1</v>
      </c>
      <c r="D1" s="2" t="s">
        <v>12</v>
      </c>
      <c r="G1" s="3" t="s">
        <v>1</v>
      </c>
    </row>
    <row r="2" spans="1:7">
      <c r="A2" s="1" t="s">
        <v>1</v>
      </c>
      <c r="B2" s="1" t="s">
        <v>1</v>
      </c>
      <c r="D2" s="1" t="s">
        <v>1</v>
      </c>
      <c r="G2" s="1" t="s">
        <v>1</v>
      </c>
    </row>
    <row r="3" spans="1:7">
      <c r="A3" s="1" t="s">
        <v>1</v>
      </c>
      <c r="B3" s="1" t="s">
        <v>1</v>
      </c>
    </row>
    <row r="4" spans="1:7">
      <c r="A4" s="1" t="s">
        <v>1</v>
      </c>
      <c r="B4" s="1" t="s">
        <v>1</v>
      </c>
    </row>
    <row r="5" spans="1:7">
      <c r="A5" s="1" t="s">
        <v>1</v>
      </c>
      <c r="B5" s="1" t="s">
        <v>1</v>
      </c>
    </row>
    <row r="6" spans="1:7">
      <c r="A6" s="1" t="s">
        <v>1</v>
      </c>
      <c r="B6" s="1" t="s">
        <v>1</v>
      </c>
    </row>
    <row r="7" spans="1:7">
      <c r="A7" s="1" t="s">
        <v>1</v>
      </c>
      <c r="B7" s="1" t="s">
        <v>1</v>
      </c>
    </row>
    <row r="10" spans="1:7">
      <c r="A10" s="1" t="s">
        <v>4</v>
      </c>
      <c r="B10" s="1" t="s">
        <v>5</v>
      </c>
      <c r="C10" s="1" t="s">
        <v>6</v>
      </c>
      <c r="D10" s="1" t="s">
        <v>1</v>
      </c>
      <c r="E10" s="1" t="s">
        <v>1</v>
      </c>
      <c r="F10" s="1" t="s">
        <v>1</v>
      </c>
      <c r="G10" s="8" t="s">
        <v>13</v>
      </c>
    </row>
    <row r="11" spans="1:7">
      <c r="A11" s="1">
        <v>242.15</v>
      </c>
      <c r="B11" s="1">
        <f>A11-273.15</f>
        <v>-30.999999999999972</v>
      </c>
      <c r="C11" s="4">
        <f>(9/5)*B11+32</f>
        <v>-23.799999999999947</v>
      </c>
      <c r="D11" s="1" t="s">
        <v>1</v>
      </c>
      <c r="E11" s="1" t="s">
        <v>1</v>
      </c>
      <c r="F11" s="1" t="s">
        <v>1</v>
      </c>
      <c r="G11">
        <v>1366.3</v>
      </c>
    </row>
    <row r="12" spans="1:7">
      <c r="A12" s="1">
        <v>243.15</v>
      </c>
      <c r="B12" s="1">
        <f>A12-273.15</f>
        <v>-29.999999999999972</v>
      </c>
      <c r="C12" s="4">
        <f>(9/5)*B12+32</f>
        <v>-21.99999999999995</v>
      </c>
      <c r="D12" s="1" t="s">
        <v>1</v>
      </c>
      <c r="E12" s="1" t="s">
        <v>1</v>
      </c>
      <c r="F12" s="1" t="s">
        <v>1</v>
      </c>
      <c r="G12">
        <v>1360.2</v>
      </c>
    </row>
    <row r="13" spans="1:7">
      <c r="A13" s="1">
        <v>244.15</v>
      </c>
      <c r="B13" s="1">
        <f t="shared" ref="B13:B61" si="0">A13-273.15</f>
        <v>-28.999999999999972</v>
      </c>
      <c r="C13" s="4">
        <f t="shared" ref="C13:C61" si="1">(9/5)*B13+32</f>
        <v>-20.199999999999953</v>
      </c>
      <c r="D13" s="1" t="s">
        <v>1</v>
      </c>
      <c r="E13" s="1" t="s">
        <v>1</v>
      </c>
      <c r="F13" s="1" t="s">
        <v>1</v>
      </c>
      <c r="G13">
        <v>1354.1</v>
      </c>
    </row>
    <row r="14" spans="1:7">
      <c r="A14" s="1">
        <v>245.15</v>
      </c>
      <c r="B14" s="1">
        <f t="shared" si="0"/>
        <v>-27.999999999999972</v>
      </c>
      <c r="C14" s="4">
        <f t="shared" si="1"/>
        <v>-18.399999999999949</v>
      </c>
      <c r="D14" s="1" t="s">
        <v>1</v>
      </c>
      <c r="E14" s="1" t="s">
        <v>1</v>
      </c>
      <c r="F14" s="1" t="s">
        <v>1</v>
      </c>
      <c r="G14">
        <v>1347.9</v>
      </c>
    </row>
    <row r="15" spans="1:7">
      <c r="A15" s="1">
        <v>246.15</v>
      </c>
      <c r="B15" s="1">
        <f t="shared" si="0"/>
        <v>-26.999999999999972</v>
      </c>
      <c r="C15" s="4">
        <f t="shared" si="1"/>
        <v>-16.599999999999952</v>
      </c>
      <c r="D15" s="1" t="s">
        <v>1</v>
      </c>
      <c r="E15" s="1" t="s">
        <v>1</v>
      </c>
      <c r="F15" s="1" t="s">
        <v>1</v>
      </c>
      <c r="G15">
        <v>1341.7</v>
      </c>
    </row>
    <row r="16" spans="1:7">
      <c r="A16" s="1">
        <v>247.15</v>
      </c>
      <c r="B16" s="1">
        <f t="shared" si="0"/>
        <v>-25.999999999999972</v>
      </c>
      <c r="C16" s="4">
        <f t="shared" si="1"/>
        <v>-14.799999999999947</v>
      </c>
      <c r="D16" s="1" t="s">
        <v>1</v>
      </c>
      <c r="E16" s="1" t="s">
        <v>1</v>
      </c>
      <c r="F16" s="1" t="s">
        <v>1</v>
      </c>
      <c r="G16">
        <v>1335.4</v>
      </c>
    </row>
    <row r="17" spans="1:7">
      <c r="A17" s="1">
        <v>248.15</v>
      </c>
      <c r="B17" s="1">
        <f t="shared" si="0"/>
        <v>-24.999999999999972</v>
      </c>
      <c r="C17" s="4">
        <f t="shared" si="1"/>
        <v>-12.99999999999995</v>
      </c>
      <c r="D17" s="1" t="s">
        <v>1</v>
      </c>
      <c r="E17" s="1" t="s">
        <v>1</v>
      </c>
      <c r="F17" s="1" t="s">
        <v>1</v>
      </c>
      <c r="G17">
        <v>1329</v>
      </c>
    </row>
    <row r="18" spans="1:7">
      <c r="A18" s="1">
        <v>249.15</v>
      </c>
      <c r="B18" s="1">
        <f t="shared" si="0"/>
        <v>-23.999999999999972</v>
      </c>
      <c r="C18" s="4">
        <f t="shared" si="1"/>
        <v>-11.199999999999953</v>
      </c>
      <c r="D18" s="1" t="s">
        <v>1</v>
      </c>
      <c r="E18" s="1" t="s">
        <v>1</v>
      </c>
      <c r="F18" s="1" t="s">
        <v>1</v>
      </c>
      <c r="G18">
        <v>1322.5</v>
      </c>
    </row>
    <row r="19" spans="1:7">
      <c r="A19" s="1">
        <v>250.15</v>
      </c>
      <c r="B19" s="1">
        <f t="shared" si="0"/>
        <v>-22.999999999999972</v>
      </c>
      <c r="C19" s="4">
        <f t="shared" si="1"/>
        <v>-9.3999999999999488</v>
      </c>
      <c r="D19" s="1" t="s">
        <v>1</v>
      </c>
      <c r="E19" s="1" t="s">
        <v>1</v>
      </c>
      <c r="F19" s="1" t="s">
        <v>1</v>
      </c>
      <c r="G19">
        <v>1316</v>
      </c>
    </row>
    <row r="20" spans="1:7">
      <c r="A20" s="1">
        <v>251.15</v>
      </c>
      <c r="B20" s="1">
        <f t="shared" si="0"/>
        <v>-21.999999999999972</v>
      </c>
      <c r="C20" s="4">
        <f t="shared" si="1"/>
        <v>-7.5999999999999517</v>
      </c>
      <c r="D20" s="1" t="s">
        <v>1</v>
      </c>
      <c r="E20" s="1" t="s">
        <v>1</v>
      </c>
      <c r="F20" s="1" t="s">
        <v>1</v>
      </c>
      <c r="G20">
        <v>1309.3</v>
      </c>
    </row>
    <row r="21" spans="1:7">
      <c r="A21" s="1">
        <v>252.15</v>
      </c>
      <c r="B21" s="1">
        <f t="shared" si="0"/>
        <v>-20.999999999999972</v>
      </c>
      <c r="C21" s="4">
        <f t="shared" si="1"/>
        <v>-5.7999999999999474</v>
      </c>
      <c r="D21" s="1" t="s">
        <v>1</v>
      </c>
      <c r="E21" s="1" t="s">
        <v>1</v>
      </c>
      <c r="F21" s="1" t="s">
        <v>1</v>
      </c>
      <c r="G21">
        <v>1302.5999999999999</v>
      </c>
    </row>
    <row r="22" spans="1:7">
      <c r="A22" s="1">
        <v>253.15</v>
      </c>
      <c r="B22" s="1">
        <f t="shared" si="0"/>
        <v>-19.999999999999972</v>
      </c>
      <c r="C22" s="4">
        <f t="shared" si="1"/>
        <v>-3.9999999999999503</v>
      </c>
      <c r="D22" s="1" t="s">
        <v>1</v>
      </c>
      <c r="E22" s="1" t="s">
        <v>1</v>
      </c>
      <c r="F22" s="1" t="s">
        <v>1</v>
      </c>
      <c r="G22">
        <v>1295.9000000000001</v>
      </c>
    </row>
    <row r="23" spans="1:7">
      <c r="A23" s="1">
        <v>254.15</v>
      </c>
      <c r="B23" s="1">
        <f t="shared" si="0"/>
        <v>-18.999999999999972</v>
      </c>
      <c r="C23" s="4">
        <f t="shared" si="1"/>
        <v>-2.1999999999999531</v>
      </c>
      <c r="D23" s="1" t="s">
        <v>1</v>
      </c>
      <c r="E23" s="1" t="s">
        <v>1</v>
      </c>
      <c r="F23" s="1" t="s">
        <v>1</v>
      </c>
      <c r="G23">
        <v>1289</v>
      </c>
    </row>
    <row r="24" spans="1:7">
      <c r="A24" s="1">
        <v>255.15</v>
      </c>
      <c r="B24" s="1">
        <f t="shared" si="0"/>
        <v>-17.999999999999972</v>
      </c>
      <c r="C24" s="4">
        <f t="shared" si="1"/>
        <v>-0.39999999999994884</v>
      </c>
      <c r="D24" s="1" t="s">
        <v>1</v>
      </c>
      <c r="E24" s="1" t="s">
        <v>1</v>
      </c>
      <c r="F24" s="1" t="s">
        <v>1</v>
      </c>
      <c r="G24">
        <v>1282</v>
      </c>
    </row>
    <row r="25" spans="1:7">
      <c r="A25" s="1">
        <v>256.14999999999998</v>
      </c>
      <c r="B25" s="1">
        <f t="shared" si="0"/>
        <v>-17</v>
      </c>
      <c r="C25" s="4">
        <f t="shared" si="1"/>
        <v>1.3999999999999986</v>
      </c>
      <c r="D25" s="1" t="s">
        <v>1</v>
      </c>
      <c r="E25" s="1" t="s">
        <v>1</v>
      </c>
      <c r="F25" s="1" t="s">
        <v>1</v>
      </c>
      <c r="G25">
        <v>1274.9000000000001</v>
      </c>
    </row>
    <row r="26" spans="1:7">
      <c r="A26" s="1">
        <v>257.14999999999998</v>
      </c>
      <c r="B26" s="1">
        <f t="shared" si="0"/>
        <v>-16</v>
      </c>
      <c r="C26" s="4">
        <f t="shared" si="1"/>
        <v>3.1999999999999993</v>
      </c>
      <c r="D26" s="1" t="s">
        <v>1</v>
      </c>
      <c r="E26" s="1" t="s">
        <v>1</v>
      </c>
      <c r="F26" s="1" t="s">
        <v>1</v>
      </c>
      <c r="G26">
        <v>1267.8</v>
      </c>
    </row>
    <row r="27" spans="1:7">
      <c r="A27" s="1">
        <v>258.14999999999998</v>
      </c>
      <c r="B27" s="1">
        <f t="shared" si="0"/>
        <v>-15</v>
      </c>
      <c r="C27" s="4">
        <f t="shared" si="1"/>
        <v>5</v>
      </c>
      <c r="D27" s="1" t="s">
        <v>1</v>
      </c>
      <c r="E27" s="1" t="s">
        <v>1</v>
      </c>
      <c r="F27" s="1" t="s">
        <v>1</v>
      </c>
      <c r="G27">
        <v>1260.5</v>
      </c>
    </row>
    <row r="28" spans="1:7">
      <c r="A28" s="1">
        <v>259.14999999999998</v>
      </c>
      <c r="B28" s="1">
        <f t="shared" si="0"/>
        <v>-14</v>
      </c>
      <c r="C28" s="4">
        <f t="shared" si="1"/>
        <v>6.8000000000000007</v>
      </c>
      <c r="D28" s="1" t="s">
        <v>1</v>
      </c>
      <c r="E28" s="1" t="s">
        <v>1</v>
      </c>
      <c r="F28" s="1" t="s">
        <v>1</v>
      </c>
      <c r="G28">
        <v>1253.0999999999999</v>
      </c>
    </row>
    <row r="29" spans="1:7">
      <c r="A29" s="1">
        <v>260.14999999999998</v>
      </c>
      <c r="B29" s="1">
        <f t="shared" si="0"/>
        <v>-13</v>
      </c>
      <c r="C29" s="4">
        <f t="shared" si="1"/>
        <v>8.5999999999999979</v>
      </c>
      <c r="D29" s="1" t="s">
        <v>1</v>
      </c>
      <c r="E29" s="1" t="s">
        <v>1</v>
      </c>
      <c r="F29" s="1" t="s">
        <v>1</v>
      </c>
      <c r="G29">
        <v>1245.5999999999999</v>
      </c>
    </row>
    <row r="30" spans="1:7">
      <c r="A30" s="1">
        <v>261.14999999999998</v>
      </c>
      <c r="B30" s="1">
        <f t="shared" si="0"/>
        <v>-12</v>
      </c>
      <c r="C30" s="4">
        <f t="shared" si="1"/>
        <v>10.399999999999999</v>
      </c>
      <c r="D30" s="1" t="s">
        <v>1</v>
      </c>
      <c r="E30" s="1" t="s">
        <v>1</v>
      </c>
      <c r="F30" s="1" t="s">
        <v>1</v>
      </c>
      <c r="G30">
        <v>1238</v>
      </c>
    </row>
    <row r="31" spans="1:7">
      <c r="A31" s="1">
        <v>262.14999999999998</v>
      </c>
      <c r="B31" s="1">
        <f t="shared" si="0"/>
        <v>-11</v>
      </c>
      <c r="C31" s="4">
        <f t="shared" si="1"/>
        <v>12.2</v>
      </c>
      <c r="D31" s="1" t="s">
        <v>1</v>
      </c>
      <c r="E31" s="1" t="s">
        <v>1</v>
      </c>
      <c r="F31" s="1" t="s">
        <v>1</v>
      </c>
      <c r="G31">
        <v>1230.2</v>
      </c>
    </row>
    <row r="32" spans="1:7">
      <c r="A32" s="1">
        <v>263.14999999999998</v>
      </c>
      <c r="B32" s="1">
        <f t="shared" si="0"/>
        <v>-10</v>
      </c>
      <c r="C32" s="4">
        <f t="shared" si="1"/>
        <v>14</v>
      </c>
      <c r="D32" s="1" t="s">
        <v>1</v>
      </c>
      <c r="E32" s="1" t="s">
        <v>1</v>
      </c>
      <c r="F32" s="1" t="s">
        <v>1</v>
      </c>
      <c r="G32">
        <v>1222.3</v>
      </c>
    </row>
    <row r="33" spans="1:7">
      <c r="A33" s="1">
        <v>264.14999999999998</v>
      </c>
      <c r="B33" s="1">
        <f t="shared" si="0"/>
        <v>-9</v>
      </c>
      <c r="C33" s="4">
        <f t="shared" si="1"/>
        <v>15.8</v>
      </c>
      <c r="D33" s="1" t="s">
        <v>1</v>
      </c>
      <c r="E33" s="1" t="s">
        <v>1</v>
      </c>
      <c r="F33" s="1" t="s">
        <v>1</v>
      </c>
      <c r="G33">
        <v>1214.3</v>
      </c>
    </row>
    <row r="34" spans="1:7">
      <c r="A34" s="1">
        <v>265.14999999999998</v>
      </c>
      <c r="B34" s="1">
        <f t="shared" si="0"/>
        <v>-8</v>
      </c>
      <c r="C34" s="4">
        <f t="shared" si="1"/>
        <v>17.600000000000001</v>
      </c>
      <c r="D34" s="1" t="s">
        <v>1</v>
      </c>
      <c r="E34" s="1" t="s">
        <v>1</v>
      </c>
      <c r="F34" s="1" t="s">
        <v>1</v>
      </c>
      <c r="G34">
        <v>1206.0999999999999</v>
      </c>
    </row>
    <row r="35" spans="1:7">
      <c r="A35" s="1">
        <v>266.14999999999998</v>
      </c>
      <c r="B35" s="1">
        <f t="shared" si="0"/>
        <v>-7</v>
      </c>
      <c r="C35" s="4">
        <f t="shared" si="1"/>
        <v>19.399999999999999</v>
      </c>
      <c r="D35" s="1" t="s">
        <v>1</v>
      </c>
      <c r="E35" s="1" t="s">
        <v>1</v>
      </c>
      <c r="F35" s="1" t="s">
        <v>1</v>
      </c>
      <c r="G35">
        <v>1197.8</v>
      </c>
    </row>
    <row r="36" spans="1:7">
      <c r="A36" s="1">
        <v>267.14999999999998</v>
      </c>
      <c r="B36" s="1">
        <f t="shared" si="0"/>
        <v>-6</v>
      </c>
      <c r="C36" s="4">
        <f t="shared" si="1"/>
        <v>21.2</v>
      </c>
      <c r="D36" s="1" t="s">
        <v>1</v>
      </c>
      <c r="E36" s="1" t="s">
        <v>1</v>
      </c>
      <c r="F36" s="1" t="s">
        <v>1</v>
      </c>
      <c r="G36">
        <v>1189.3</v>
      </c>
    </row>
    <row r="37" spans="1:7">
      <c r="A37" s="1">
        <v>268.14999999999998</v>
      </c>
      <c r="B37" s="1">
        <f t="shared" si="0"/>
        <v>-5</v>
      </c>
      <c r="C37" s="4">
        <f t="shared" si="1"/>
        <v>23</v>
      </c>
      <c r="D37" s="1" t="s">
        <v>1</v>
      </c>
      <c r="E37" s="1" t="s">
        <v>1</v>
      </c>
      <c r="F37" s="1" t="s">
        <v>1</v>
      </c>
      <c r="G37">
        <v>1180.5999999999999</v>
      </c>
    </row>
    <row r="38" spans="1:7">
      <c r="A38" s="1">
        <v>269.14999999999998</v>
      </c>
      <c r="B38" s="1">
        <f t="shared" si="0"/>
        <v>-4</v>
      </c>
      <c r="C38" s="4">
        <f t="shared" si="1"/>
        <v>24.8</v>
      </c>
      <c r="D38" s="1" t="s">
        <v>1</v>
      </c>
      <c r="E38" s="1" t="s">
        <v>1</v>
      </c>
      <c r="F38" s="1" t="s">
        <v>1</v>
      </c>
      <c r="G38">
        <v>1171.7</v>
      </c>
    </row>
    <row r="39" spans="1:7">
      <c r="A39" s="1">
        <v>270.14999999999998</v>
      </c>
      <c r="B39" s="1">
        <f t="shared" si="0"/>
        <v>-3</v>
      </c>
      <c r="C39" s="4">
        <f t="shared" si="1"/>
        <v>26.6</v>
      </c>
      <c r="D39" s="1" t="s">
        <v>1</v>
      </c>
      <c r="E39" s="1" t="s">
        <v>1</v>
      </c>
      <c r="F39" s="1" t="s">
        <v>1</v>
      </c>
      <c r="G39">
        <v>1162.5999999999999</v>
      </c>
    </row>
    <row r="40" spans="1:7">
      <c r="A40" s="1">
        <v>271.14999999999998</v>
      </c>
      <c r="B40" s="1">
        <f t="shared" si="0"/>
        <v>-2</v>
      </c>
      <c r="C40" s="4">
        <f t="shared" si="1"/>
        <v>28.4</v>
      </c>
      <c r="D40" s="1" t="s">
        <v>1</v>
      </c>
      <c r="E40" s="1" t="s">
        <v>1</v>
      </c>
      <c r="F40" s="1" t="s">
        <v>1</v>
      </c>
      <c r="G40">
        <v>1153.3</v>
      </c>
    </row>
    <row r="41" spans="1:7">
      <c r="A41" s="1">
        <v>272.14999999999998</v>
      </c>
      <c r="B41" s="1">
        <f t="shared" si="0"/>
        <v>-1</v>
      </c>
      <c r="C41" s="4">
        <f t="shared" si="1"/>
        <v>30.2</v>
      </c>
      <c r="D41" s="1" t="s">
        <v>1</v>
      </c>
      <c r="E41" s="1" t="s">
        <v>1</v>
      </c>
      <c r="F41" s="1" t="s">
        <v>1</v>
      </c>
      <c r="G41">
        <v>1143.8</v>
      </c>
    </row>
    <row r="42" spans="1:7">
      <c r="A42" s="1">
        <v>273.14999999999998</v>
      </c>
      <c r="B42" s="1">
        <f t="shared" si="0"/>
        <v>0</v>
      </c>
      <c r="C42" s="4">
        <f t="shared" si="1"/>
        <v>32</v>
      </c>
      <c r="D42" s="1" t="s">
        <v>1</v>
      </c>
      <c r="E42" s="1" t="s">
        <v>1</v>
      </c>
      <c r="F42" s="1" t="s">
        <v>1</v>
      </c>
      <c r="G42">
        <v>1134</v>
      </c>
    </row>
    <row r="43" spans="1:7">
      <c r="A43" s="1">
        <v>274.14999999999998</v>
      </c>
      <c r="B43" s="1">
        <f t="shared" si="0"/>
        <v>1</v>
      </c>
      <c r="C43" s="4">
        <f t="shared" si="1"/>
        <v>33.799999999999997</v>
      </c>
      <c r="D43" s="1" t="s">
        <v>1</v>
      </c>
      <c r="E43" s="1" t="s">
        <v>1</v>
      </c>
      <c r="F43" s="1" t="s">
        <v>1</v>
      </c>
      <c r="G43">
        <v>1124</v>
      </c>
    </row>
    <row r="44" spans="1:7">
      <c r="A44" s="1">
        <v>275.14999999999998</v>
      </c>
      <c r="B44" s="1">
        <f t="shared" si="0"/>
        <v>2</v>
      </c>
      <c r="C44" s="4">
        <f t="shared" si="1"/>
        <v>35.6</v>
      </c>
      <c r="D44" s="1" t="s">
        <v>1</v>
      </c>
      <c r="E44" s="1" t="s">
        <v>1</v>
      </c>
      <c r="F44" s="1" t="s">
        <v>1</v>
      </c>
      <c r="G44">
        <v>1113.5999999999999</v>
      </c>
    </row>
    <row r="45" spans="1:7">
      <c r="A45" s="1">
        <v>276.14999999999998</v>
      </c>
      <c r="B45" s="1">
        <f t="shared" si="0"/>
        <v>3</v>
      </c>
      <c r="C45" s="4">
        <f t="shared" si="1"/>
        <v>37.4</v>
      </c>
      <c r="D45" s="1" t="s">
        <v>1</v>
      </c>
      <c r="E45" s="1" t="s">
        <v>1</v>
      </c>
      <c r="F45" s="1" t="s">
        <v>1</v>
      </c>
      <c r="G45">
        <v>1102.9000000000001</v>
      </c>
    </row>
    <row r="46" spans="1:7">
      <c r="A46" s="1">
        <v>277.14999999999998</v>
      </c>
      <c r="B46" s="1">
        <f t="shared" si="0"/>
        <v>4</v>
      </c>
      <c r="C46" s="4">
        <f t="shared" si="1"/>
        <v>39.200000000000003</v>
      </c>
      <c r="D46" s="1" t="s">
        <v>1</v>
      </c>
      <c r="E46" s="1" t="s">
        <v>1</v>
      </c>
      <c r="F46" s="1" t="s">
        <v>1</v>
      </c>
      <c r="G46">
        <v>1091.9000000000001</v>
      </c>
    </row>
    <row r="47" spans="1:7">
      <c r="A47" s="1">
        <v>278.14999999999998</v>
      </c>
      <c r="B47" s="1">
        <f t="shared" si="0"/>
        <v>5</v>
      </c>
      <c r="C47" s="4">
        <f t="shared" si="1"/>
        <v>41</v>
      </c>
      <c r="D47" s="1" t="s">
        <v>1</v>
      </c>
      <c r="E47" s="1" t="s">
        <v>1</v>
      </c>
      <c r="F47" s="1" t="s">
        <v>1</v>
      </c>
      <c r="G47">
        <v>1080.5</v>
      </c>
    </row>
    <row r="48" spans="1:7">
      <c r="A48" s="1">
        <v>279.14999999999998</v>
      </c>
      <c r="B48" s="1">
        <f t="shared" si="0"/>
        <v>6</v>
      </c>
      <c r="C48" s="4">
        <f t="shared" si="1"/>
        <v>42.8</v>
      </c>
      <c r="D48" s="1" t="s">
        <v>1</v>
      </c>
      <c r="E48" s="1" t="s">
        <v>1</v>
      </c>
      <c r="F48" s="1" t="s">
        <v>1</v>
      </c>
      <c r="G48">
        <v>1068.5999999999999</v>
      </c>
    </row>
    <row r="49" spans="1:7">
      <c r="A49" s="1">
        <v>280.14999999999998</v>
      </c>
      <c r="B49" s="1">
        <f t="shared" si="0"/>
        <v>7</v>
      </c>
      <c r="C49" s="4">
        <f t="shared" si="1"/>
        <v>44.6</v>
      </c>
      <c r="D49" s="1" t="s">
        <v>1</v>
      </c>
      <c r="E49" s="1" t="s">
        <v>1</v>
      </c>
      <c r="F49" s="1" t="s">
        <v>1</v>
      </c>
      <c r="G49">
        <v>1056.3</v>
      </c>
    </row>
    <row r="50" spans="1:7">
      <c r="A50" s="1">
        <v>281.14999999999998</v>
      </c>
      <c r="B50" s="1">
        <f t="shared" si="0"/>
        <v>8</v>
      </c>
      <c r="C50" s="4">
        <f t="shared" si="1"/>
        <v>46.4</v>
      </c>
      <c r="D50" s="1" t="s">
        <v>1</v>
      </c>
      <c r="E50" s="1" t="s">
        <v>1</v>
      </c>
      <c r="F50" s="1" t="s">
        <v>1</v>
      </c>
      <c r="G50">
        <v>1043.4000000000001</v>
      </c>
    </row>
    <row r="51" spans="1:7">
      <c r="A51" s="1">
        <v>282.14999999999998</v>
      </c>
      <c r="B51" s="1">
        <f t="shared" si="0"/>
        <v>9</v>
      </c>
      <c r="C51" s="4">
        <f t="shared" si="1"/>
        <v>48.2</v>
      </c>
      <c r="D51" s="1" t="s">
        <v>1</v>
      </c>
      <c r="E51" s="1" t="s">
        <v>1</v>
      </c>
      <c r="F51" s="1" t="s">
        <v>1</v>
      </c>
      <c r="G51">
        <v>1029.8</v>
      </c>
    </row>
    <row r="52" spans="1:7">
      <c r="A52" s="1">
        <v>283.14999999999998</v>
      </c>
      <c r="B52" s="1">
        <f t="shared" si="0"/>
        <v>10</v>
      </c>
      <c r="C52" s="4">
        <f t="shared" si="1"/>
        <v>50</v>
      </c>
      <c r="D52" s="1" t="s">
        <v>1</v>
      </c>
      <c r="E52" s="1" t="s">
        <v>1</v>
      </c>
      <c r="F52" s="1" t="s">
        <v>1</v>
      </c>
      <c r="G52">
        <v>1015.6</v>
      </c>
    </row>
    <row r="53" spans="1:7">
      <c r="A53" s="1">
        <v>284.14999999999998</v>
      </c>
      <c r="B53" s="1">
        <f t="shared" si="0"/>
        <v>11</v>
      </c>
      <c r="C53" s="4">
        <f t="shared" si="1"/>
        <v>51.8</v>
      </c>
      <c r="D53" s="1" t="s">
        <v>1</v>
      </c>
      <c r="E53" s="1" t="s">
        <v>1</v>
      </c>
      <c r="F53" s="1" t="s">
        <v>1</v>
      </c>
      <c r="G53">
        <v>1000.5</v>
      </c>
    </row>
    <row r="54" spans="1:7">
      <c r="A54" s="1">
        <v>285.14999999999998</v>
      </c>
      <c r="B54" s="1">
        <f t="shared" si="0"/>
        <v>12</v>
      </c>
      <c r="C54" s="4">
        <f t="shared" si="1"/>
        <v>53.6</v>
      </c>
      <c r="D54" s="1" t="s">
        <v>1</v>
      </c>
      <c r="E54" s="1" t="s">
        <v>1</v>
      </c>
      <c r="F54" s="1" t="s">
        <v>1</v>
      </c>
      <c r="G54">
        <v>984.32</v>
      </c>
    </row>
    <row r="55" spans="1:7">
      <c r="A55" s="1">
        <v>286.14999999999998</v>
      </c>
      <c r="B55" s="1">
        <f t="shared" si="0"/>
        <v>13</v>
      </c>
      <c r="C55" s="4">
        <f t="shared" si="1"/>
        <v>55.400000000000006</v>
      </c>
      <c r="D55" s="1" t="s">
        <v>1</v>
      </c>
      <c r="E55" s="1" t="s">
        <v>1</v>
      </c>
      <c r="F55" s="1" t="s">
        <v>1</v>
      </c>
      <c r="G55">
        <v>966.93</v>
      </c>
    </row>
    <row r="56" spans="1:7">
      <c r="A56" s="1">
        <v>287.14999999999998</v>
      </c>
      <c r="B56" s="1">
        <f t="shared" si="0"/>
        <v>14</v>
      </c>
      <c r="C56" s="4">
        <f t="shared" si="1"/>
        <v>57.2</v>
      </c>
      <c r="D56" s="1" t="s">
        <v>1</v>
      </c>
      <c r="E56" s="1" t="s">
        <v>1</v>
      </c>
      <c r="F56" s="1" t="s">
        <v>1</v>
      </c>
      <c r="G56">
        <v>947.97</v>
      </c>
    </row>
    <row r="57" spans="1:7">
      <c r="A57" s="1">
        <v>288.14999999999998</v>
      </c>
      <c r="B57" s="1">
        <f t="shared" si="0"/>
        <v>15</v>
      </c>
      <c r="C57" s="4">
        <f t="shared" si="1"/>
        <v>59</v>
      </c>
      <c r="D57" s="1" t="s">
        <v>1</v>
      </c>
      <c r="E57" s="1" t="s">
        <v>1</v>
      </c>
      <c r="F57" s="1" t="s">
        <v>1</v>
      </c>
      <c r="G57">
        <v>926.94</v>
      </c>
    </row>
    <row r="58" spans="1:7">
      <c r="A58" s="1">
        <v>289.14999999999998</v>
      </c>
      <c r="B58" s="1">
        <f t="shared" si="0"/>
        <v>16</v>
      </c>
      <c r="C58" s="4">
        <f t="shared" si="1"/>
        <v>60.8</v>
      </c>
      <c r="D58" s="1" t="s">
        <v>1</v>
      </c>
      <c r="E58" s="1" t="s">
        <v>1</v>
      </c>
      <c r="F58" s="1" t="s">
        <v>1</v>
      </c>
      <c r="G58">
        <v>903.06</v>
      </c>
    </row>
    <row r="59" spans="1:7">
      <c r="A59" s="1">
        <v>290.14999999999998</v>
      </c>
      <c r="B59" s="1">
        <f t="shared" si="0"/>
        <v>17</v>
      </c>
      <c r="C59" s="4">
        <f t="shared" si="1"/>
        <v>62.6</v>
      </c>
      <c r="D59" s="1" t="s">
        <v>1</v>
      </c>
      <c r="E59" s="1" t="s">
        <v>1</v>
      </c>
      <c r="F59" s="1" t="s">
        <v>1</v>
      </c>
      <c r="G59">
        <v>874.92</v>
      </c>
    </row>
    <row r="60" spans="1:7">
      <c r="A60" s="1">
        <v>291.14999999999998</v>
      </c>
      <c r="B60" s="1">
        <f t="shared" si="0"/>
        <v>18</v>
      </c>
      <c r="C60" s="4">
        <f t="shared" si="1"/>
        <v>64.400000000000006</v>
      </c>
      <c r="D60" s="1" t="s">
        <v>1</v>
      </c>
      <c r="E60" s="1" t="s">
        <v>1</v>
      </c>
      <c r="F60" s="1" t="s">
        <v>1</v>
      </c>
      <c r="G60">
        <v>839.44</v>
      </c>
    </row>
    <row r="61" spans="1:7">
      <c r="A61" s="1">
        <v>292.14999999999998</v>
      </c>
      <c r="B61" s="1">
        <f t="shared" si="0"/>
        <v>19</v>
      </c>
      <c r="C61" s="4">
        <f t="shared" si="1"/>
        <v>66.2</v>
      </c>
      <c r="D61" s="1" t="s">
        <v>1</v>
      </c>
      <c r="E61" s="1" t="s">
        <v>1</v>
      </c>
      <c r="F61" s="1" t="s">
        <v>1</v>
      </c>
      <c r="G61">
        <v>787.19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G11" sqref="G11:G61"/>
    </sheetView>
  </sheetViews>
  <sheetFormatPr baseColWidth="10" defaultRowHeight="15" x14ac:dyDescent="0"/>
  <cols>
    <col min="1" max="1" width="14.83203125" style="1" customWidth="1"/>
    <col min="2" max="4" width="10.83203125" style="1"/>
    <col min="5" max="5" width="14.33203125" style="1" customWidth="1"/>
    <col min="6" max="6" width="10.83203125" style="1"/>
    <col min="7" max="7" width="12.33203125" style="1" customWidth="1"/>
    <col min="8" max="16384" width="10.83203125" style="1"/>
  </cols>
  <sheetData>
    <row r="1" spans="1:9">
      <c r="A1" s="1" t="s">
        <v>1</v>
      </c>
      <c r="B1" s="1" t="s">
        <v>1</v>
      </c>
      <c r="F1" s="2" t="s">
        <v>17</v>
      </c>
      <c r="I1" s="3" t="s">
        <v>1</v>
      </c>
    </row>
    <row r="2" spans="1:9">
      <c r="A2" s="1" t="s">
        <v>1</v>
      </c>
      <c r="B2" s="1" t="s">
        <v>1</v>
      </c>
      <c r="I2" s="3" t="s">
        <v>1</v>
      </c>
    </row>
    <row r="3" spans="1:9">
      <c r="A3" s="1" t="s">
        <v>1</v>
      </c>
      <c r="B3" s="1" t="s">
        <v>1</v>
      </c>
      <c r="I3" s="3" t="s">
        <v>1</v>
      </c>
    </row>
    <row r="4" spans="1:9">
      <c r="A4" s="1" t="s">
        <v>1</v>
      </c>
      <c r="B4" s="1" t="s">
        <v>1</v>
      </c>
      <c r="I4" s="3" t="s">
        <v>1</v>
      </c>
    </row>
    <row r="5" spans="1:9">
      <c r="A5" s="1" t="s">
        <v>1</v>
      </c>
      <c r="B5" s="1" t="s">
        <v>1</v>
      </c>
      <c r="I5" s="1" t="s">
        <v>1</v>
      </c>
    </row>
    <row r="6" spans="1:9">
      <c r="A6" s="1" t="s">
        <v>1</v>
      </c>
      <c r="B6" s="1" t="s">
        <v>1</v>
      </c>
    </row>
    <row r="7" spans="1:9">
      <c r="A7" s="1" t="s">
        <v>1</v>
      </c>
      <c r="B7" s="1" t="s">
        <v>1</v>
      </c>
    </row>
    <row r="10" spans="1:9">
      <c r="A10" s="1" t="s">
        <v>4</v>
      </c>
      <c r="B10" s="1" t="s">
        <v>5</v>
      </c>
      <c r="C10" s="1" t="s">
        <v>6</v>
      </c>
      <c r="G10" s="1" t="s">
        <v>18</v>
      </c>
      <c r="H10" s="8" t="s">
        <v>22</v>
      </c>
    </row>
    <row r="11" spans="1:9">
      <c r="A11" s="1">
        <v>242.15</v>
      </c>
      <c r="B11" s="1">
        <f>A11-273.15</f>
        <v>-30.999999999999972</v>
      </c>
      <c r="C11" s="4">
        <f>(9/5)*B11+32</f>
        <v>-23.799999999999947</v>
      </c>
      <c r="G11">
        <v>91.710999999999999</v>
      </c>
      <c r="H11" s="8">
        <f>G11*1000</f>
        <v>91711</v>
      </c>
    </row>
    <row r="12" spans="1:9">
      <c r="A12" s="1">
        <v>243.15</v>
      </c>
      <c r="B12" s="1">
        <f>A12-273.15</f>
        <v>-29.999999999999972</v>
      </c>
      <c r="C12" s="4">
        <f>(9/5)*B12+32</f>
        <v>-21.99999999999995</v>
      </c>
      <c r="G12">
        <v>91.016999999999996</v>
      </c>
      <c r="H12" s="8">
        <f t="shared" ref="H12:H61" si="0">G12*1000</f>
        <v>91017</v>
      </c>
    </row>
    <row r="13" spans="1:9">
      <c r="A13" s="1">
        <v>244.15</v>
      </c>
      <c r="B13" s="1">
        <f t="shared" ref="B13:B61" si="1">A13-273.15</f>
        <v>-28.999999999999972</v>
      </c>
      <c r="C13" s="4">
        <f t="shared" ref="C13:C61" si="2">(9/5)*B13+32</f>
        <v>-20.199999999999953</v>
      </c>
      <c r="G13">
        <v>90.313000000000002</v>
      </c>
      <c r="H13" s="8">
        <f t="shared" si="0"/>
        <v>90313</v>
      </c>
    </row>
    <row r="14" spans="1:9">
      <c r="A14" s="1">
        <v>245.15</v>
      </c>
      <c r="B14" s="1">
        <f t="shared" si="1"/>
        <v>-27.999999999999972</v>
      </c>
      <c r="C14" s="4">
        <f t="shared" si="2"/>
        <v>-18.399999999999949</v>
      </c>
      <c r="G14">
        <v>89.599000000000004</v>
      </c>
      <c r="H14" s="8">
        <f t="shared" si="0"/>
        <v>89599</v>
      </c>
    </row>
    <row r="15" spans="1:9">
      <c r="A15" s="1">
        <v>246.15</v>
      </c>
      <c r="B15" s="1">
        <f t="shared" si="1"/>
        <v>-26.999999999999972</v>
      </c>
      <c r="C15" s="4">
        <f t="shared" si="2"/>
        <v>-16.599999999999952</v>
      </c>
      <c r="G15">
        <v>88.875</v>
      </c>
      <c r="H15" s="8">
        <f t="shared" si="0"/>
        <v>88875</v>
      </c>
    </row>
    <row r="16" spans="1:9">
      <c r="A16" s="1">
        <v>247.15</v>
      </c>
      <c r="B16" s="1">
        <f t="shared" si="1"/>
        <v>-25.999999999999972</v>
      </c>
      <c r="C16" s="4">
        <f t="shared" si="2"/>
        <v>-14.799999999999947</v>
      </c>
      <c r="G16">
        <v>88.14</v>
      </c>
      <c r="H16" s="8">
        <f t="shared" si="0"/>
        <v>88140</v>
      </c>
    </row>
    <row r="17" spans="1:8">
      <c r="A17" s="1">
        <v>248.15</v>
      </c>
      <c r="B17" s="1">
        <f t="shared" si="1"/>
        <v>-24.999999999999972</v>
      </c>
      <c r="C17" s="4">
        <f t="shared" si="2"/>
        <v>-12.99999999999995</v>
      </c>
      <c r="G17">
        <v>87.394000000000005</v>
      </c>
      <c r="H17" s="8">
        <f t="shared" si="0"/>
        <v>87394</v>
      </c>
    </row>
    <row r="18" spans="1:8">
      <c r="A18" s="1">
        <v>249.15</v>
      </c>
      <c r="B18" s="1">
        <f t="shared" si="1"/>
        <v>-23.999999999999972</v>
      </c>
      <c r="C18" s="4">
        <f t="shared" si="2"/>
        <v>-11.199999999999953</v>
      </c>
      <c r="G18">
        <v>86.637</v>
      </c>
      <c r="H18" s="8">
        <f t="shared" si="0"/>
        <v>86637</v>
      </c>
    </row>
    <row r="19" spans="1:8">
      <c r="A19" s="1">
        <v>250.15</v>
      </c>
      <c r="B19" s="1">
        <f t="shared" si="1"/>
        <v>-22.999999999999972</v>
      </c>
      <c r="C19" s="4">
        <f t="shared" si="2"/>
        <v>-9.3999999999999488</v>
      </c>
      <c r="G19">
        <v>85.867000000000004</v>
      </c>
      <c r="H19" s="8">
        <f t="shared" si="0"/>
        <v>85867</v>
      </c>
    </row>
    <row r="20" spans="1:8">
      <c r="A20" s="1">
        <v>251.15</v>
      </c>
      <c r="B20" s="1">
        <f t="shared" si="1"/>
        <v>-21.999999999999972</v>
      </c>
      <c r="C20" s="4">
        <f t="shared" si="2"/>
        <v>-7.5999999999999517</v>
      </c>
      <c r="G20">
        <v>85.085999999999999</v>
      </c>
      <c r="H20" s="8">
        <f t="shared" si="0"/>
        <v>85086</v>
      </c>
    </row>
    <row r="21" spans="1:8">
      <c r="A21" s="1">
        <v>252.15</v>
      </c>
      <c r="B21" s="1">
        <f t="shared" si="1"/>
        <v>-20.999999999999972</v>
      </c>
      <c r="C21" s="4">
        <f t="shared" si="2"/>
        <v>-5.7999999999999474</v>
      </c>
      <c r="G21">
        <v>84.292000000000002</v>
      </c>
      <c r="H21" s="8">
        <f t="shared" si="0"/>
        <v>84292</v>
      </c>
    </row>
    <row r="22" spans="1:8">
      <c r="A22" s="1">
        <v>253.15</v>
      </c>
      <c r="B22" s="1">
        <f t="shared" si="1"/>
        <v>-19.999999999999972</v>
      </c>
      <c r="C22" s="4">
        <f t="shared" si="2"/>
        <v>-3.9999999999999503</v>
      </c>
      <c r="G22">
        <v>83.484999999999999</v>
      </c>
      <c r="H22" s="8">
        <f t="shared" si="0"/>
        <v>83485</v>
      </c>
    </row>
    <row r="23" spans="1:8">
      <c r="A23" s="1">
        <v>254.15</v>
      </c>
      <c r="B23" s="1">
        <f t="shared" si="1"/>
        <v>-18.999999999999972</v>
      </c>
      <c r="C23" s="4">
        <f t="shared" si="2"/>
        <v>-2.1999999999999531</v>
      </c>
      <c r="G23">
        <v>82.664000000000001</v>
      </c>
      <c r="H23" s="8">
        <f t="shared" si="0"/>
        <v>82664</v>
      </c>
    </row>
    <row r="24" spans="1:8">
      <c r="A24" s="1">
        <v>255.15</v>
      </c>
      <c r="B24" s="1">
        <f t="shared" si="1"/>
        <v>-17.999999999999972</v>
      </c>
      <c r="C24" s="4">
        <f t="shared" si="2"/>
        <v>-0.39999999999994884</v>
      </c>
      <c r="G24">
        <v>81.828999999999994</v>
      </c>
      <c r="H24" s="8">
        <f t="shared" si="0"/>
        <v>81829</v>
      </c>
    </row>
    <row r="25" spans="1:8">
      <c r="A25" s="1">
        <v>256.14999999999998</v>
      </c>
      <c r="B25" s="1">
        <f t="shared" si="1"/>
        <v>-17</v>
      </c>
      <c r="C25" s="4">
        <f t="shared" si="2"/>
        <v>1.3999999999999986</v>
      </c>
      <c r="G25">
        <v>80.98</v>
      </c>
      <c r="H25" s="8">
        <f t="shared" si="0"/>
        <v>80980</v>
      </c>
    </row>
    <row r="26" spans="1:8">
      <c r="A26" s="1">
        <v>257.14999999999998</v>
      </c>
      <c r="B26" s="1">
        <f t="shared" si="1"/>
        <v>-16</v>
      </c>
      <c r="C26" s="4">
        <f t="shared" si="2"/>
        <v>3.1999999999999993</v>
      </c>
      <c r="G26">
        <v>80.114999999999995</v>
      </c>
      <c r="H26" s="8">
        <f t="shared" si="0"/>
        <v>80115</v>
      </c>
    </row>
    <row r="27" spans="1:8">
      <c r="A27" s="1">
        <v>258.14999999999998</v>
      </c>
      <c r="B27" s="1">
        <f t="shared" si="1"/>
        <v>-15</v>
      </c>
      <c r="C27" s="4">
        <f t="shared" si="2"/>
        <v>5</v>
      </c>
      <c r="G27">
        <v>79.234999999999999</v>
      </c>
      <c r="H27" s="8">
        <f t="shared" si="0"/>
        <v>79235</v>
      </c>
    </row>
    <row r="28" spans="1:8">
      <c r="A28" s="1">
        <v>259.14999999999998</v>
      </c>
      <c r="B28" s="1">
        <f t="shared" si="1"/>
        <v>-14</v>
      </c>
      <c r="C28" s="4">
        <f t="shared" si="2"/>
        <v>6.8000000000000007</v>
      </c>
      <c r="G28">
        <v>78.337999999999994</v>
      </c>
      <c r="H28" s="8">
        <f t="shared" si="0"/>
        <v>78338</v>
      </c>
    </row>
    <row r="29" spans="1:8">
      <c r="A29" s="1">
        <v>260.14999999999998</v>
      </c>
      <c r="B29" s="1">
        <f t="shared" si="1"/>
        <v>-13</v>
      </c>
      <c r="C29" s="4">
        <f t="shared" si="2"/>
        <v>8.5999999999999979</v>
      </c>
      <c r="G29">
        <v>77.423000000000002</v>
      </c>
      <c r="H29" s="8">
        <f t="shared" si="0"/>
        <v>77423</v>
      </c>
    </row>
    <row r="30" spans="1:8">
      <c r="A30" s="1">
        <v>261.14999999999998</v>
      </c>
      <c r="B30" s="1">
        <f t="shared" si="1"/>
        <v>-12</v>
      </c>
      <c r="C30" s="4">
        <f t="shared" si="2"/>
        <v>10.399999999999999</v>
      </c>
      <c r="G30">
        <v>76.491</v>
      </c>
      <c r="H30" s="8">
        <f t="shared" si="0"/>
        <v>76491</v>
      </c>
    </row>
    <row r="31" spans="1:8">
      <c r="A31" s="1">
        <v>262.14999999999998</v>
      </c>
      <c r="B31" s="1">
        <f t="shared" si="1"/>
        <v>-11</v>
      </c>
      <c r="C31" s="4">
        <f t="shared" si="2"/>
        <v>12.2</v>
      </c>
      <c r="G31">
        <v>75.540000000000006</v>
      </c>
      <c r="H31" s="8">
        <f t="shared" si="0"/>
        <v>75540</v>
      </c>
    </row>
    <row r="32" spans="1:8">
      <c r="A32" s="1">
        <v>263.14999999999998</v>
      </c>
      <c r="B32" s="1">
        <f t="shared" si="1"/>
        <v>-10</v>
      </c>
      <c r="C32" s="4">
        <f t="shared" si="2"/>
        <v>14</v>
      </c>
      <c r="G32">
        <v>74.569000000000003</v>
      </c>
      <c r="H32" s="8">
        <f t="shared" si="0"/>
        <v>74569</v>
      </c>
    </row>
    <row r="33" spans="1:8">
      <c r="A33" s="1">
        <v>264.14999999999998</v>
      </c>
      <c r="B33" s="1">
        <f t="shared" si="1"/>
        <v>-9</v>
      </c>
      <c r="C33" s="4">
        <f t="shared" si="2"/>
        <v>15.8</v>
      </c>
      <c r="G33">
        <v>73.576999999999998</v>
      </c>
      <c r="H33" s="8">
        <f t="shared" si="0"/>
        <v>73577</v>
      </c>
    </row>
    <row r="34" spans="1:8">
      <c r="A34" s="1">
        <v>265.14999999999998</v>
      </c>
      <c r="B34" s="1">
        <f t="shared" si="1"/>
        <v>-8</v>
      </c>
      <c r="C34" s="4">
        <f t="shared" si="2"/>
        <v>17.600000000000001</v>
      </c>
      <c r="G34">
        <v>72.563000000000002</v>
      </c>
      <c r="H34" s="8">
        <f t="shared" si="0"/>
        <v>72563</v>
      </c>
    </row>
    <row r="35" spans="1:8">
      <c r="A35" s="1">
        <v>266.14999999999998</v>
      </c>
      <c r="B35" s="1">
        <f t="shared" si="1"/>
        <v>-7</v>
      </c>
      <c r="C35" s="4">
        <f t="shared" si="2"/>
        <v>19.399999999999999</v>
      </c>
      <c r="G35">
        <v>71.525999999999996</v>
      </c>
      <c r="H35" s="8">
        <f t="shared" si="0"/>
        <v>71526</v>
      </c>
    </row>
    <row r="36" spans="1:8">
      <c r="A36" s="1">
        <v>267.14999999999998</v>
      </c>
      <c r="B36" s="1">
        <f t="shared" si="1"/>
        <v>-6</v>
      </c>
      <c r="C36" s="4">
        <f t="shared" si="2"/>
        <v>21.2</v>
      </c>
      <c r="G36">
        <v>70.465000000000003</v>
      </c>
      <c r="H36" s="8">
        <f t="shared" si="0"/>
        <v>70465</v>
      </c>
    </row>
    <row r="37" spans="1:8">
      <c r="A37" s="1">
        <v>268.14999999999998</v>
      </c>
      <c r="B37" s="1">
        <f t="shared" si="1"/>
        <v>-5</v>
      </c>
      <c r="C37" s="4">
        <f t="shared" si="2"/>
        <v>23</v>
      </c>
      <c r="G37">
        <v>69.378</v>
      </c>
      <c r="H37" s="8">
        <f t="shared" si="0"/>
        <v>69378</v>
      </c>
    </row>
    <row r="38" spans="1:8">
      <c r="A38" s="1">
        <v>269.14999999999998</v>
      </c>
      <c r="B38" s="1">
        <f t="shared" si="1"/>
        <v>-4</v>
      </c>
      <c r="C38" s="4">
        <f t="shared" si="2"/>
        <v>24.8</v>
      </c>
      <c r="G38">
        <v>68.263999999999996</v>
      </c>
      <c r="H38" s="8">
        <f t="shared" si="0"/>
        <v>68264</v>
      </c>
    </row>
    <row r="39" spans="1:8">
      <c r="A39" s="1">
        <v>270.14999999999998</v>
      </c>
      <c r="B39" s="1">
        <f t="shared" si="1"/>
        <v>-3</v>
      </c>
      <c r="C39" s="4">
        <f t="shared" si="2"/>
        <v>26.6</v>
      </c>
      <c r="G39">
        <v>67.12</v>
      </c>
      <c r="H39" s="8">
        <f t="shared" si="0"/>
        <v>67120</v>
      </c>
    </row>
    <row r="40" spans="1:8">
      <c r="A40" s="1">
        <v>271.14999999999998</v>
      </c>
      <c r="B40" s="1">
        <f t="shared" si="1"/>
        <v>-2</v>
      </c>
      <c r="C40" s="4">
        <f t="shared" si="2"/>
        <v>28.4</v>
      </c>
      <c r="G40">
        <v>65.945999999999998</v>
      </c>
      <c r="H40" s="8">
        <f t="shared" si="0"/>
        <v>65946</v>
      </c>
    </row>
    <row r="41" spans="1:8">
      <c r="A41" s="1">
        <v>272.14999999999998</v>
      </c>
      <c r="B41" s="1">
        <f t="shared" si="1"/>
        <v>-1</v>
      </c>
      <c r="C41" s="4">
        <f t="shared" si="2"/>
        <v>30.2</v>
      </c>
      <c r="G41">
        <v>64.739000000000004</v>
      </c>
      <c r="H41" s="8">
        <f t="shared" si="0"/>
        <v>64739.000000000007</v>
      </c>
    </row>
    <row r="42" spans="1:8">
      <c r="A42" s="1">
        <v>273.14999999999998</v>
      </c>
      <c r="B42" s="1">
        <f t="shared" si="1"/>
        <v>0</v>
      </c>
      <c r="C42" s="4">
        <f t="shared" si="2"/>
        <v>32</v>
      </c>
      <c r="G42">
        <v>63.497</v>
      </c>
      <c r="H42" s="8">
        <f t="shared" si="0"/>
        <v>63497</v>
      </c>
    </row>
    <row r="43" spans="1:8">
      <c r="A43" s="1">
        <v>274.14999999999998</v>
      </c>
      <c r="B43" s="1">
        <f t="shared" si="1"/>
        <v>1</v>
      </c>
      <c r="C43" s="4">
        <f t="shared" si="2"/>
        <v>33.799999999999997</v>
      </c>
      <c r="G43">
        <v>62.216000000000001</v>
      </c>
      <c r="H43" s="8">
        <f t="shared" si="0"/>
        <v>62216</v>
      </c>
    </row>
    <row r="44" spans="1:8">
      <c r="A44" s="1">
        <v>275.14999999999998</v>
      </c>
      <c r="B44" s="1">
        <f t="shared" si="1"/>
        <v>2</v>
      </c>
      <c r="C44" s="4">
        <f t="shared" si="2"/>
        <v>35.6</v>
      </c>
      <c r="G44">
        <v>60.895000000000003</v>
      </c>
      <c r="H44" s="8">
        <f t="shared" si="0"/>
        <v>60895</v>
      </c>
    </row>
    <row r="45" spans="1:8">
      <c r="A45" s="1">
        <v>276.14999999999998</v>
      </c>
      <c r="B45" s="1">
        <f t="shared" si="1"/>
        <v>3</v>
      </c>
      <c r="C45" s="4">
        <f t="shared" si="2"/>
        <v>37.4</v>
      </c>
      <c r="G45">
        <v>59.527999999999999</v>
      </c>
      <c r="H45" s="8">
        <f t="shared" si="0"/>
        <v>59528</v>
      </c>
    </row>
    <row r="46" spans="1:8">
      <c r="A46" s="1">
        <v>277.14999999999998</v>
      </c>
      <c r="B46" s="1">
        <f t="shared" si="1"/>
        <v>4</v>
      </c>
      <c r="C46" s="4">
        <f t="shared" si="2"/>
        <v>39.200000000000003</v>
      </c>
      <c r="G46">
        <v>58.113</v>
      </c>
      <c r="H46" s="8">
        <f t="shared" si="0"/>
        <v>58113</v>
      </c>
    </row>
    <row r="47" spans="1:8">
      <c r="A47" s="1">
        <v>278.14999999999998</v>
      </c>
      <c r="B47" s="1">
        <f t="shared" si="1"/>
        <v>5</v>
      </c>
      <c r="C47" s="4">
        <f t="shared" si="2"/>
        <v>41</v>
      </c>
      <c r="G47">
        <v>56.645000000000003</v>
      </c>
      <c r="H47" s="8">
        <f t="shared" si="0"/>
        <v>56645</v>
      </c>
    </row>
    <row r="48" spans="1:8">
      <c r="A48" s="1">
        <v>279.14999999999998</v>
      </c>
      <c r="B48" s="1">
        <f t="shared" si="1"/>
        <v>6</v>
      </c>
      <c r="C48" s="4">
        <f t="shared" si="2"/>
        <v>42.8</v>
      </c>
      <c r="G48">
        <v>55.116999999999997</v>
      </c>
      <c r="H48" s="8">
        <f t="shared" si="0"/>
        <v>55117</v>
      </c>
    </row>
    <row r="49" spans="1:8">
      <c r="A49" s="1">
        <v>280.14999999999998</v>
      </c>
      <c r="B49" s="1">
        <f t="shared" si="1"/>
        <v>7</v>
      </c>
      <c r="C49" s="4">
        <f t="shared" si="2"/>
        <v>44.6</v>
      </c>
      <c r="G49">
        <v>53.524000000000001</v>
      </c>
      <c r="H49" s="8">
        <f t="shared" si="0"/>
        <v>53524</v>
      </c>
    </row>
    <row r="50" spans="1:8">
      <c r="A50" s="1">
        <v>281.14999999999998</v>
      </c>
      <c r="B50" s="1">
        <f t="shared" si="1"/>
        <v>8</v>
      </c>
      <c r="C50" s="4">
        <f t="shared" si="2"/>
        <v>46.4</v>
      </c>
      <c r="G50">
        <v>51.857999999999997</v>
      </c>
      <c r="H50" s="8">
        <f t="shared" si="0"/>
        <v>51858</v>
      </c>
    </row>
    <row r="51" spans="1:8">
      <c r="A51" s="1">
        <v>282.14999999999998</v>
      </c>
      <c r="B51" s="1">
        <f t="shared" si="1"/>
        <v>9</v>
      </c>
      <c r="C51" s="4">
        <f t="shared" si="2"/>
        <v>48.2</v>
      </c>
      <c r="G51">
        <v>50.107999999999997</v>
      </c>
      <c r="H51" s="8">
        <f t="shared" si="0"/>
        <v>50108</v>
      </c>
    </row>
    <row r="52" spans="1:8">
      <c r="A52" s="1">
        <v>283.14999999999998</v>
      </c>
      <c r="B52" s="1">
        <f t="shared" si="1"/>
        <v>10</v>
      </c>
      <c r="C52" s="4">
        <f t="shared" si="2"/>
        <v>50</v>
      </c>
      <c r="G52">
        <v>48.262999999999998</v>
      </c>
      <c r="H52" s="8">
        <f t="shared" si="0"/>
        <v>48263</v>
      </c>
    </row>
    <row r="53" spans="1:8">
      <c r="A53" s="1">
        <v>284.14999999999998</v>
      </c>
      <c r="B53" s="1">
        <f t="shared" si="1"/>
        <v>11</v>
      </c>
      <c r="C53" s="4">
        <f t="shared" si="2"/>
        <v>51.8</v>
      </c>
      <c r="G53">
        <v>46.307000000000002</v>
      </c>
      <c r="H53" s="8">
        <f t="shared" si="0"/>
        <v>46307</v>
      </c>
    </row>
    <row r="54" spans="1:8">
      <c r="A54" s="1">
        <v>285.14999999999998</v>
      </c>
      <c r="B54" s="1">
        <f t="shared" si="1"/>
        <v>12</v>
      </c>
      <c r="C54" s="4">
        <f t="shared" si="2"/>
        <v>53.6</v>
      </c>
      <c r="G54">
        <v>44.22</v>
      </c>
      <c r="H54" s="8">
        <f t="shared" si="0"/>
        <v>44220</v>
      </c>
    </row>
    <row r="55" spans="1:8">
      <c r="A55" s="1">
        <v>286.14999999999998</v>
      </c>
      <c r="B55" s="1">
        <f t="shared" si="1"/>
        <v>13</v>
      </c>
      <c r="C55" s="4">
        <f t="shared" si="2"/>
        <v>55.400000000000006</v>
      </c>
      <c r="G55">
        <v>41.975000000000001</v>
      </c>
      <c r="H55" s="8">
        <f t="shared" si="0"/>
        <v>41975</v>
      </c>
    </row>
    <row r="56" spans="1:8">
      <c r="A56" s="1">
        <v>287.14999999999998</v>
      </c>
      <c r="B56" s="1">
        <f t="shared" si="1"/>
        <v>14</v>
      </c>
      <c r="C56" s="4">
        <f t="shared" si="2"/>
        <v>57.2</v>
      </c>
      <c r="G56">
        <v>39.531999999999996</v>
      </c>
      <c r="H56" s="8">
        <f t="shared" si="0"/>
        <v>39532</v>
      </c>
    </row>
    <row r="57" spans="1:8">
      <c r="A57" s="1">
        <v>288.14999999999998</v>
      </c>
      <c r="B57" s="1">
        <f t="shared" si="1"/>
        <v>15</v>
      </c>
      <c r="C57" s="4">
        <f t="shared" si="2"/>
        <v>59</v>
      </c>
      <c r="G57">
        <v>36.835000000000001</v>
      </c>
      <c r="H57" s="8">
        <f t="shared" si="0"/>
        <v>36835</v>
      </c>
    </row>
    <row r="58" spans="1:8">
      <c r="A58" s="1">
        <v>289.14999999999998</v>
      </c>
      <c r="B58" s="1">
        <f t="shared" si="1"/>
        <v>16</v>
      </c>
      <c r="C58" s="4">
        <f t="shared" si="2"/>
        <v>60.8</v>
      </c>
      <c r="G58">
        <v>33.790999999999997</v>
      </c>
      <c r="H58" s="8">
        <f t="shared" si="0"/>
        <v>33791</v>
      </c>
    </row>
    <row r="59" spans="1:8">
      <c r="A59" s="1">
        <v>290.14999999999998</v>
      </c>
      <c r="B59" s="1">
        <f t="shared" si="1"/>
        <v>17</v>
      </c>
      <c r="C59" s="4">
        <f t="shared" si="2"/>
        <v>62.6</v>
      </c>
      <c r="G59">
        <v>30.238</v>
      </c>
      <c r="H59" s="8">
        <f t="shared" si="0"/>
        <v>30238</v>
      </c>
    </row>
    <row r="60" spans="1:8">
      <c r="A60" s="1">
        <v>291.14999999999998</v>
      </c>
      <c r="B60" s="1">
        <f t="shared" si="1"/>
        <v>18</v>
      </c>
      <c r="C60" s="4">
        <f t="shared" si="2"/>
        <v>64.400000000000006</v>
      </c>
      <c r="G60">
        <v>25.827999999999999</v>
      </c>
      <c r="H60" s="8">
        <f t="shared" si="0"/>
        <v>25828</v>
      </c>
    </row>
    <row r="61" spans="1:8">
      <c r="A61" s="1">
        <v>292.14999999999998</v>
      </c>
      <c r="B61" s="1">
        <f t="shared" si="1"/>
        <v>19</v>
      </c>
      <c r="C61" s="4">
        <f t="shared" si="2"/>
        <v>66.2</v>
      </c>
      <c r="G61">
        <v>19.513999999999999</v>
      </c>
      <c r="H61" s="8">
        <f t="shared" si="0"/>
        <v>19514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I11" sqref="I11"/>
    </sheetView>
  </sheetViews>
  <sheetFormatPr baseColWidth="10" defaultRowHeight="15" x14ac:dyDescent="0"/>
  <cols>
    <col min="1" max="1" width="14.83203125" style="1" customWidth="1"/>
    <col min="2" max="4" width="10.83203125" style="1"/>
    <col min="5" max="5" width="14.33203125" style="1" customWidth="1"/>
    <col min="6" max="6" width="15" style="1" customWidth="1"/>
    <col min="7" max="7" width="15.6640625" style="1" customWidth="1"/>
    <col min="8" max="8" width="10.83203125" style="1"/>
    <col min="9" max="9" width="17.5" style="1" customWidth="1"/>
    <col min="10" max="16384" width="10.83203125" style="1"/>
  </cols>
  <sheetData>
    <row r="1" spans="1:9">
      <c r="A1" s="1" t="s">
        <v>1</v>
      </c>
      <c r="B1" s="1" t="s">
        <v>1</v>
      </c>
      <c r="D1" s="2" t="s">
        <v>15</v>
      </c>
      <c r="G1" s="3" t="s">
        <v>1</v>
      </c>
    </row>
    <row r="2" spans="1:9">
      <c r="A2" s="1" t="s">
        <v>1</v>
      </c>
      <c r="B2" s="1" t="s">
        <v>1</v>
      </c>
      <c r="D2" s="1" t="s">
        <v>1</v>
      </c>
      <c r="G2" s="1" t="s">
        <v>1</v>
      </c>
    </row>
    <row r="3" spans="1:9">
      <c r="A3" s="1" t="s">
        <v>1</v>
      </c>
      <c r="B3" s="1" t="s">
        <v>1</v>
      </c>
    </row>
    <row r="4" spans="1:9">
      <c r="A4" s="1" t="s">
        <v>1</v>
      </c>
      <c r="B4" s="1" t="s">
        <v>1</v>
      </c>
    </row>
    <row r="5" spans="1:9">
      <c r="A5" s="1" t="s">
        <v>1</v>
      </c>
      <c r="B5" s="1" t="s">
        <v>1</v>
      </c>
    </row>
    <row r="6" spans="1:9">
      <c r="A6" s="1" t="s">
        <v>1</v>
      </c>
      <c r="B6" s="1" t="s">
        <v>1</v>
      </c>
    </row>
    <row r="7" spans="1:9">
      <c r="A7" s="1" t="s">
        <v>1</v>
      </c>
      <c r="B7" s="1" t="s">
        <v>1</v>
      </c>
    </row>
    <row r="10" spans="1:9">
      <c r="A10" s="1" t="s">
        <v>4</v>
      </c>
      <c r="B10" s="1" t="s">
        <v>5</v>
      </c>
      <c r="C10" s="1" t="s">
        <v>6</v>
      </c>
      <c r="E10" s="5" t="s">
        <v>16</v>
      </c>
      <c r="F10" s="6" t="s">
        <v>19</v>
      </c>
      <c r="G10" s="7" t="s">
        <v>20</v>
      </c>
      <c r="I10" s="1" t="s">
        <v>52</v>
      </c>
    </row>
    <row r="11" spans="1:9">
      <c r="A11" s="1">
        <v>242.15</v>
      </c>
      <c r="B11" s="1">
        <f>A11-273.15</f>
        <v>-30.999999999999972</v>
      </c>
      <c r="C11" s="4">
        <f>(9/5)*B11+32</f>
        <v>-23.799999999999947</v>
      </c>
      <c r="E11">
        <v>4.9561000000000002</v>
      </c>
      <c r="F11" s="1">
        <f>E11</f>
        <v>4.9561000000000002</v>
      </c>
      <c r="G11" s="8">
        <f>F11/1000</f>
        <v>4.9560999999999997E-3</v>
      </c>
      <c r="I11" s="1">
        <f>G12-G11</f>
        <v>-1.1990000000000004E-4</v>
      </c>
    </row>
    <row r="12" spans="1:9">
      <c r="A12" s="1">
        <v>243.15</v>
      </c>
      <c r="B12" s="1">
        <f>A12-273.15</f>
        <v>-29.999999999999972</v>
      </c>
      <c r="C12" s="4">
        <f>(9/5)*B12+32</f>
        <v>-21.99999999999995</v>
      </c>
      <c r="E12">
        <v>4.8361999999999998</v>
      </c>
      <c r="F12" s="1">
        <f t="shared" ref="F12:F61" si="0">E12</f>
        <v>4.8361999999999998</v>
      </c>
      <c r="G12" s="8">
        <f t="shared" ref="G12:G61" si="1">F12/1000</f>
        <v>4.8361999999999997E-3</v>
      </c>
      <c r="I12" s="1">
        <f t="shared" ref="I12:I60" si="2">G13-G12</f>
        <v>-1.1939999999999954E-4</v>
      </c>
    </row>
    <row r="13" spans="1:9">
      <c r="A13" s="1">
        <v>244.15</v>
      </c>
      <c r="B13" s="1">
        <f t="shared" ref="B13:B61" si="3">A13-273.15</f>
        <v>-28.999999999999972</v>
      </c>
      <c r="C13" s="4">
        <f t="shared" ref="C13:C61" si="4">(9/5)*B13+32</f>
        <v>-20.199999999999953</v>
      </c>
      <c r="E13">
        <v>4.7168000000000001</v>
      </c>
      <c r="F13" s="1">
        <f t="shared" si="0"/>
        <v>4.7168000000000001</v>
      </c>
      <c r="G13" s="8">
        <f t="shared" si="1"/>
        <v>4.7168000000000002E-3</v>
      </c>
      <c r="I13" s="1">
        <f t="shared" si="2"/>
        <v>-1.1889999999999991E-4</v>
      </c>
    </row>
    <row r="14" spans="1:9">
      <c r="A14" s="1">
        <v>245.15</v>
      </c>
      <c r="B14" s="1">
        <f t="shared" si="3"/>
        <v>-27.999999999999972</v>
      </c>
      <c r="C14" s="4">
        <f t="shared" si="4"/>
        <v>-18.399999999999949</v>
      </c>
      <c r="E14">
        <v>4.5979000000000001</v>
      </c>
      <c r="F14" s="1">
        <f t="shared" si="0"/>
        <v>4.5979000000000001</v>
      </c>
      <c r="G14" s="8">
        <f t="shared" si="1"/>
        <v>4.5979000000000003E-3</v>
      </c>
      <c r="I14" s="1">
        <f t="shared" si="2"/>
        <v>-1.1840000000000028E-4</v>
      </c>
    </row>
    <row r="15" spans="1:9">
      <c r="A15" s="1">
        <v>246.15</v>
      </c>
      <c r="B15" s="1">
        <f t="shared" si="3"/>
        <v>-26.999999999999972</v>
      </c>
      <c r="C15" s="4">
        <f t="shared" si="4"/>
        <v>-16.599999999999952</v>
      </c>
      <c r="E15">
        <v>4.4794999999999998</v>
      </c>
      <c r="F15" s="1">
        <f t="shared" si="0"/>
        <v>4.4794999999999998</v>
      </c>
      <c r="G15" s="8">
        <f t="shared" si="1"/>
        <v>4.4795E-3</v>
      </c>
      <c r="I15" s="1">
        <f t="shared" si="2"/>
        <v>-1.1780000000000037E-4</v>
      </c>
    </row>
    <row r="16" spans="1:9">
      <c r="A16" s="1">
        <v>247.15</v>
      </c>
      <c r="B16" s="1">
        <f t="shared" si="3"/>
        <v>-25.999999999999972</v>
      </c>
      <c r="C16" s="4">
        <f t="shared" si="4"/>
        <v>-14.799999999999947</v>
      </c>
      <c r="E16">
        <v>4.3616999999999999</v>
      </c>
      <c r="F16" s="1">
        <f t="shared" si="0"/>
        <v>4.3616999999999999</v>
      </c>
      <c r="G16" s="8">
        <f t="shared" si="1"/>
        <v>4.3616999999999996E-3</v>
      </c>
      <c r="I16" s="1">
        <f t="shared" si="2"/>
        <v>-1.171999999999996E-4</v>
      </c>
    </row>
    <row r="17" spans="1:9">
      <c r="A17" s="1">
        <v>248.15</v>
      </c>
      <c r="B17" s="1">
        <f t="shared" si="3"/>
        <v>-24.999999999999972</v>
      </c>
      <c r="C17" s="4">
        <f t="shared" si="4"/>
        <v>-12.99999999999995</v>
      </c>
      <c r="E17">
        <v>4.2445000000000004</v>
      </c>
      <c r="F17" s="1">
        <f t="shared" si="0"/>
        <v>4.2445000000000004</v>
      </c>
      <c r="G17" s="8">
        <f t="shared" si="1"/>
        <v>4.2445E-3</v>
      </c>
      <c r="I17" s="1">
        <f t="shared" si="2"/>
        <v>-1.1669999999999996E-4</v>
      </c>
    </row>
    <row r="18" spans="1:9">
      <c r="A18" s="1">
        <v>249.15</v>
      </c>
      <c r="B18" s="1">
        <f t="shared" si="3"/>
        <v>-23.999999999999972</v>
      </c>
      <c r="C18" s="4">
        <f t="shared" si="4"/>
        <v>-11.199999999999953</v>
      </c>
      <c r="E18">
        <v>4.1277999999999997</v>
      </c>
      <c r="F18" s="1">
        <f t="shared" si="0"/>
        <v>4.1277999999999997</v>
      </c>
      <c r="G18" s="8">
        <f t="shared" si="1"/>
        <v>4.1278E-3</v>
      </c>
      <c r="I18" s="1">
        <f t="shared" si="2"/>
        <v>-1.1610000000000006E-4</v>
      </c>
    </row>
    <row r="19" spans="1:9">
      <c r="A19" s="1">
        <v>250.15</v>
      </c>
      <c r="B19" s="1">
        <f t="shared" si="3"/>
        <v>-22.999999999999972</v>
      </c>
      <c r="C19" s="4">
        <f t="shared" si="4"/>
        <v>-9.3999999999999488</v>
      </c>
      <c r="E19">
        <v>4.0117000000000003</v>
      </c>
      <c r="F19" s="1">
        <f t="shared" si="0"/>
        <v>4.0117000000000003</v>
      </c>
      <c r="G19" s="8">
        <f t="shared" si="1"/>
        <v>4.0117E-3</v>
      </c>
      <c r="I19" s="1">
        <f t="shared" si="2"/>
        <v>-1.1550000000000015E-4</v>
      </c>
    </row>
    <row r="20" spans="1:9">
      <c r="A20" s="1">
        <v>251.15</v>
      </c>
      <c r="B20" s="1">
        <f t="shared" si="3"/>
        <v>-21.999999999999972</v>
      </c>
      <c r="C20" s="4">
        <f t="shared" si="4"/>
        <v>-7.5999999999999517</v>
      </c>
      <c r="E20">
        <v>3.8961999999999999</v>
      </c>
      <c r="F20" s="1">
        <f t="shared" si="0"/>
        <v>3.8961999999999999</v>
      </c>
      <c r="G20" s="8">
        <f t="shared" si="1"/>
        <v>3.8961999999999998E-3</v>
      </c>
      <c r="I20" s="1">
        <f t="shared" si="2"/>
        <v>-1.1479999999999954E-4</v>
      </c>
    </row>
    <row r="21" spans="1:9">
      <c r="A21" s="1">
        <v>252.15</v>
      </c>
      <c r="B21" s="1">
        <f t="shared" si="3"/>
        <v>-20.999999999999972</v>
      </c>
      <c r="C21" s="4">
        <f t="shared" si="4"/>
        <v>-5.7999999999999474</v>
      </c>
      <c r="E21">
        <v>3.7814000000000001</v>
      </c>
      <c r="F21" s="1">
        <f t="shared" si="0"/>
        <v>3.7814000000000001</v>
      </c>
      <c r="G21" s="8">
        <f t="shared" si="1"/>
        <v>3.7814000000000003E-3</v>
      </c>
      <c r="I21" s="1">
        <f t="shared" si="2"/>
        <v>-1.1430000000000034E-4</v>
      </c>
    </row>
    <row r="22" spans="1:9">
      <c r="A22" s="1">
        <v>253.15</v>
      </c>
      <c r="B22" s="1">
        <f t="shared" si="3"/>
        <v>-19.999999999999972</v>
      </c>
      <c r="C22" s="4">
        <f t="shared" si="4"/>
        <v>-3.9999999999999503</v>
      </c>
      <c r="E22">
        <v>3.6671</v>
      </c>
      <c r="F22" s="1">
        <f t="shared" si="0"/>
        <v>3.6671</v>
      </c>
      <c r="G22" s="8">
        <f t="shared" si="1"/>
        <v>3.6671E-3</v>
      </c>
      <c r="I22" s="1">
        <f t="shared" si="2"/>
        <v>-1.1359999999999973E-4</v>
      </c>
    </row>
    <row r="23" spans="1:9">
      <c r="A23" s="1">
        <v>254.15</v>
      </c>
      <c r="B23" s="1">
        <f t="shared" si="3"/>
        <v>-18.999999999999972</v>
      </c>
      <c r="C23" s="4">
        <f t="shared" si="4"/>
        <v>-2.1999999999999531</v>
      </c>
      <c r="E23">
        <v>3.5535000000000001</v>
      </c>
      <c r="F23" s="1">
        <f t="shared" si="0"/>
        <v>3.5535000000000001</v>
      </c>
      <c r="G23" s="8">
        <f t="shared" si="1"/>
        <v>3.5535000000000002E-3</v>
      </c>
      <c r="I23" s="1">
        <f t="shared" si="2"/>
        <v>-1.1300000000000025E-4</v>
      </c>
    </row>
    <row r="24" spans="1:9">
      <c r="A24" s="1">
        <v>255.15</v>
      </c>
      <c r="B24" s="1">
        <f t="shared" si="3"/>
        <v>-17.999999999999972</v>
      </c>
      <c r="C24" s="4">
        <f t="shared" si="4"/>
        <v>-0.39999999999994884</v>
      </c>
      <c r="E24">
        <v>3.4405000000000001</v>
      </c>
      <c r="F24" s="1">
        <f t="shared" si="0"/>
        <v>3.4405000000000001</v>
      </c>
      <c r="G24" s="8">
        <f t="shared" si="1"/>
        <v>3.4405E-3</v>
      </c>
      <c r="I24" s="1">
        <f t="shared" si="2"/>
        <v>-1.1230000000000007E-4</v>
      </c>
    </row>
    <row r="25" spans="1:9">
      <c r="A25" s="1">
        <v>256.14999999999998</v>
      </c>
      <c r="B25" s="1">
        <f t="shared" si="3"/>
        <v>-17</v>
      </c>
      <c r="C25" s="4">
        <f t="shared" si="4"/>
        <v>1.3999999999999986</v>
      </c>
      <c r="E25">
        <v>3.3281999999999998</v>
      </c>
      <c r="F25" s="1">
        <f t="shared" si="0"/>
        <v>3.3281999999999998</v>
      </c>
      <c r="G25" s="8">
        <f t="shared" si="1"/>
        <v>3.3281999999999999E-3</v>
      </c>
      <c r="I25" s="1">
        <f t="shared" si="2"/>
        <v>-1.1170000000000017E-4</v>
      </c>
    </row>
    <row r="26" spans="1:9">
      <c r="A26" s="1">
        <v>257.14999999999998</v>
      </c>
      <c r="B26" s="1">
        <f t="shared" si="3"/>
        <v>-16</v>
      </c>
      <c r="C26" s="4">
        <f t="shared" si="4"/>
        <v>3.1999999999999993</v>
      </c>
      <c r="E26">
        <v>3.2164999999999999</v>
      </c>
      <c r="F26" s="1">
        <f t="shared" si="0"/>
        <v>3.2164999999999999</v>
      </c>
      <c r="G26" s="8">
        <f t="shared" si="1"/>
        <v>3.2164999999999997E-3</v>
      </c>
      <c r="I26" s="1">
        <f t="shared" si="2"/>
        <v>-1.1089999999999971E-4</v>
      </c>
    </row>
    <row r="27" spans="1:9">
      <c r="A27" s="1">
        <v>258.14999999999998</v>
      </c>
      <c r="B27" s="1">
        <f t="shared" si="3"/>
        <v>-15</v>
      </c>
      <c r="C27" s="4">
        <f t="shared" si="4"/>
        <v>5</v>
      </c>
      <c r="E27">
        <v>3.1055999999999999</v>
      </c>
      <c r="F27" s="1">
        <f t="shared" si="0"/>
        <v>3.1055999999999999</v>
      </c>
      <c r="G27" s="8">
        <f t="shared" si="1"/>
        <v>3.1056E-3</v>
      </c>
      <c r="I27" s="1">
        <f t="shared" si="2"/>
        <v>-1.1019999999999997E-4</v>
      </c>
    </row>
    <row r="28" spans="1:9">
      <c r="A28" s="1">
        <v>259.14999999999998</v>
      </c>
      <c r="B28" s="1">
        <f t="shared" si="3"/>
        <v>-14</v>
      </c>
      <c r="C28" s="4">
        <f t="shared" si="4"/>
        <v>6.8000000000000007</v>
      </c>
      <c r="E28">
        <v>2.9954000000000001</v>
      </c>
      <c r="F28" s="1">
        <f t="shared" si="0"/>
        <v>2.9954000000000001</v>
      </c>
      <c r="G28" s="8">
        <f t="shared" si="1"/>
        <v>2.9954000000000001E-3</v>
      </c>
      <c r="I28" s="1">
        <f t="shared" si="2"/>
        <v>-1.0950000000000022E-4</v>
      </c>
    </row>
    <row r="29" spans="1:9">
      <c r="A29" s="1">
        <v>260.14999999999998</v>
      </c>
      <c r="B29" s="1">
        <f t="shared" si="3"/>
        <v>-13</v>
      </c>
      <c r="C29" s="4">
        <f t="shared" si="4"/>
        <v>8.5999999999999979</v>
      </c>
      <c r="E29">
        <v>2.8858999999999999</v>
      </c>
      <c r="F29" s="1">
        <f t="shared" si="0"/>
        <v>2.8858999999999999</v>
      </c>
      <c r="G29" s="8">
        <f t="shared" si="1"/>
        <v>2.8858999999999998E-3</v>
      </c>
      <c r="I29" s="1">
        <f t="shared" si="2"/>
        <v>-1.0869999999999977E-4</v>
      </c>
    </row>
    <row r="30" spans="1:9">
      <c r="A30" s="1">
        <v>261.14999999999998</v>
      </c>
      <c r="B30" s="1">
        <f t="shared" si="3"/>
        <v>-12</v>
      </c>
      <c r="C30" s="4">
        <f t="shared" si="4"/>
        <v>10.399999999999999</v>
      </c>
      <c r="E30">
        <v>2.7772000000000001</v>
      </c>
      <c r="F30" s="1">
        <f t="shared" si="0"/>
        <v>2.7772000000000001</v>
      </c>
      <c r="G30" s="8">
        <f t="shared" si="1"/>
        <v>2.7772000000000001E-3</v>
      </c>
      <c r="I30" s="1">
        <f t="shared" si="2"/>
        <v>-1.0790000000000018E-4</v>
      </c>
    </row>
    <row r="31" spans="1:9">
      <c r="A31" s="1">
        <v>262.14999999999998</v>
      </c>
      <c r="B31" s="1">
        <f t="shared" si="3"/>
        <v>-11</v>
      </c>
      <c r="C31" s="4">
        <f t="shared" si="4"/>
        <v>12.2</v>
      </c>
      <c r="E31">
        <v>2.6692999999999998</v>
      </c>
      <c r="F31" s="1">
        <f t="shared" si="0"/>
        <v>2.6692999999999998</v>
      </c>
      <c r="G31" s="8">
        <f t="shared" si="1"/>
        <v>2.6692999999999999E-3</v>
      </c>
      <c r="I31" s="1">
        <f t="shared" si="2"/>
        <v>-1.0710000000000016E-4</v>
      </c>
    </row>
    <row r="32" spans="1:9">
      <c r="A32" s="1">
        <v>263.14999999999998</v>
      </c>
      <c r="B32" s="1">
        <f t="shared" si="3"/>
        <v>-10</v>
      </c>
      <c r="C32" s="4">
        <f t="shared" si="4"/>
        <v>14</v>
      </c>
      <c r="E32">
        <v>2.5621999999999998</v>
      </c>
      <c r="F32" s="1">
        <f t="shared" si="0"/>
        <v>2.5621999999999998</v>
      </c>
      <c r="G32" s="8">
        <f t="shared" si="1"/>
        <v>2.5621999999999997E-3</v>
      </c>
      <c r="I32" s="1">
        <f t="shared" si="2"/>
        <v>-1.0629999999999971E-4</v>
      </c>
    </row>
    <row r="33" spans="1:9">
      <c r="A33" s="1">
        <v>264.14999999999998</v>
      </c>
      <c r="B33" s="1">
        <f t="shared" si="3"/>
        <v>-9</v>
      </c>
      <c r="C33" s="4">
        <f t="shared" si="4"/>
        <v>15.8</v>
      </c>
      <c r="E33">
        <v>2.4559000000000002</v>
      </c>
      <c r="F33" s="1">
        <f t="shared" si="0"/>
        <v>2.4559000000000002</v>
      </c>
      <c r="G33" s="8">
        <f t="shared" si="1"/>
        <v>2.4559E-3</v>
      </c>
      <c r="I33" s="1">
        <f t="shared" si="2"/>
        <v>-1.0550000000000012E-4</v>
      </c>
    </row>
    <row r="34" spans="1:9">
      <c r="A34" s="1">
        <v>265.14999999999998</v>
      </c>
      <c r="B34" s="1">
        <f t="shared" si="3"/>
        <v>-8</v>
      </c>
      <c r="C34" s="4">
        <f t="shared" si="4"/>
        <v>17.600000000000001</v>
      </c>
      <c r="E34">
        <v>2.3504</v>
      </c>
      <c r="F34" s="1">
        <f t="shared" si="0"/>
        <v>2.3504</v>
      </c>
      <c r="G34" s="8">
        <f t="shared" si="1"/>
        <v>2.3503999999999999E-3</v>
      </c>
      <c r="I34" s="1">
        <f t="shared" si="2"/>
        <v>-1.0449999999999999E-4</v>
      </c>
    </row>
    <row r="35" spans="1:9">
      <c r="A35" s="1">
        <v>266.14999999999998</v>
      </c>
      <c r="B35" s="1">
        <f t="shared" si="3"/>
        <v>-7</v>
      </c>
      <c r="C35" s="4">
        <f t="shared" si="4"/>
        <v>19.399999999999999</v>
      </c>
      <c r="E35">
        <v>2.2458999999999998</v>
      </c>
      <c r="F35" s="1">
        <f t="shared" si="0"/>
        <v>2.2458999999999998</v>
      </c>
      <c r="G35" s="8">
        <f t="shared" si="1"/>
        <v>2.2458999999999999E-3</v>
      </c>
      <c r="I35" s="1">
        <f t="shared" si="2"/>
        <v>-1.0369999999999997E-4</v>
      </c>
    </row>
    <row r="36" spans="1:9">
      <c r="A36" s="1">
        <v>267.14999999999998</v>
      </c>
      <c r="B36" s="1">
        <f t="shared" si="3"/>
        <v>-6</v>
      </c>
      <c r="C36" s="4">
        <f t="shared" si="4"/>
        <v>21.2</v>
      </c>
      <c r="E36">
        <v>2.1421999999999999</v>
      </c>
      <c r="F36" s="1">
        <f t="shared" si="0"/>
        <v>2.1421999999999999</v>
      </c>
      <c r="G36" s="8">
        <f t="shared" si="1"/>
        <v>2.1421999999999999E-3</v>
      </c>
      <c r="I36" s="1">
        <f t="shared" si="2"/>
        <v>-1.0269999999999984E-4</v>
      </c>
    </row>
    <row r="37" spans="1:9">
      <c r="A37" s="1">
        <v>268.14999999999998</v>
      </c>
      <c r="B37" s="1">
        <f t="shared" si="3"/>
        <v>-5</v>
      </c>
      <c r="C37" s="4">
        <f t="shared" si="4"/>
        <v>23</v>
      </c>
      <c r="E37">
        <v>2.0394999999999999</v>
      </c>
      <c r="F37" s="1">
        <f t="shared" si="0"/>
        <v>2.0394999999999999</v>
      </c>
      <c r="G37" s="8">
        <f t="shared" si="1"/>
        <v>2.0395000000000001E-3</v>
      </c>
      <c r="I37" s="1">
        <f t="shared" si="2"/>
        <v>-1.018000000000002E-4</v>
      </c>
    </row>
    <row r="38" spans="1:9">
      <c r="A38" s="1">
        <v>269.14999999999998</v>
      </c>
      <c r="B38" s="1">
        <f t="shared" si="3"/>
        <v>-4</v>
      </c>
      <c r="C38" s="4">
        <f t="shared" si="4"/>
        <v>24.8</v>
      </c>
      <c r="E38">
        <v>1.9377</v>
      </c>
      <c r="F38" s="1">
        <f t="shared" si="0"/>
        <v>1.9377</v>
      </c>
      <c r="G38" s="8">
        <f t="shared" si="1"/>
        <v>1.9376999999999999E-3</v>
      </c>
      <c r="I38" s="1">
        <f t="shared" si="2"/>
        <v>-1.0070000000000001E-4</v>
      </c>
    </row>
    <row r="39" spans="1:9">
      <c r="A39" s="1">
        <v>270.14999999999998</v>
      </c>
      <c r="B39" s="1">
        <f t="shared" si="3"/>
        <v>-3</v>
      </c>
      <c r="C39" s="4">
        <f t="shared" si="4"/>
        <v>26.6</v>
      </c>
      <c r="E39">
        <v>1.837</v>
      </c>
      <c r="F39" s="1">
        <f t="shared" si="0"/>
        <v>1.837</v>
      </c>
      <c r="G39" s="8">
        <f t="shared" si="1"/>
        <v>1.8369999999999999E-3</v>
      </c>
      <c r="I39" s="1">
        <f t="shared" si="2"/>
        <v>-9.9799999999999715E-5</v>
      </c>
    </row>
    <row r="40" spans="1:9">
      <c r="A40" s="1">
        <v>271.14999999999998</v>
      </c>
      <c r="B40" s="1">
        <f t="shared" si="3"/>
        <v>-2</v>
      </c>
      <c r="C40" s="4">
        <f t="shared" si="4"/>
        <v>28.4</v>
      </c>
      <c r="E40">
        <v>1.7372000000000001</v>
      </c>
      <c r="F40" s="1">
        <f t="shared" si="0"/>
        <v>1.7372000000000001</v>
      </c>
      <c r="G40" s="8">
        <f t="shared" si="1"/>
        <v>1.7372000000000002E-3</v>
      </c>
      <c r="I40" s="1">
        <f t="shared" si="2"/>
        <v>-9.860000000000012E-5</v>
      </c>
    </row>
    <row r="41" spans="1:9">
      <c r="A41" s="1">
        <v>272.14999999999998</v>
      </c>
      <c r="B41" s="1">
        <f t="shared" si="3"/>
        <v>-1</v>
      </c>
      <c r="C41" s="4">
        <f t="shared" si="4"/>
        <v>30.2</v>
      </c>
      <c r="E41">
        <v>1.6386000000000001</v>
      </c>
      <c r="F41" s="1">
        <f t="shared" si="0"/>
        <v>1.6386000000000001</v>
      </c>
      <c r="G41" s="8">
        <f t="shared" si="1"/>
        <v>1.6386E-3</v>
      </c>
      <c r="I41" s="1">
        <f t="shared" si="2"/>
        <v>-9.7500000000000147E-5</v>
      </c>
    </row>
    <row r="42" spans="1:9">
      <c r="A42" s="1">
        <v>273.14999999999998</v>
      </c>
      <c r="B42" s="1">
        <f t="shared" si="3"/>
        <v>0</v>
      </c>
      <c r="C42" s="4">
        <f t="shared" si="4"/>
        <v>32</v>
      </c>
      <c r="E42">
        <v>1.5410999999999999</v>
      </c>
      <c r="F42" s="1">
        <f t="shared" si="0"/>
        <v>1.5410999999999999</v>
      </c>
      <c r="G42" s="8">
        <f t="shared" si="1"/>
        <v>1.5410999999999999E-3</v>
      </c>
      <c r="I42" s="1">
        <f t="shared" si="2"/>
        <v>-9.6299999999999901E-5</v>
      </c>
    </row>
    <row r="43" spans="1:9">
      <c r="A43" s="1">
        <v>274.14999999999998</v>
      </c>
      <c r="B43" s="1">
        <f t="shared" si="3"/>
        <v>1</v>
      </c>
      <c r="C43" s="4">
        <f t="shared" si="4"/>
        <v>33.799999999999997</v>
      </c>
      <c r="E43">
        <v>1.4448000000000001</v>
      </c>
      <c r="F43" s="1">
        <f t="shared" si="0"/>
        <v>1.4448000000000001</v>
      </c>
      <c r="G43" s="8">
        <f t="shared" si="1"/>
        <v>1.4448E-3</v>
      </c>
      <c r="I43" s="1">
        <f t="shared" si="2"/>
        <v>-9.5100000000000089E-5</v>
      </c>
    </row>
    <row r="44" spans="1:9">
      <c r="A44" s="1">
        <v>275.14999999999998</v>
      </c>
      <c r="B44" s="1">
        <f t="shared" si="3"/>
        <v>2</v>
      </c>
      <c r="C44" s="4">
        <f t="shared" si="4"/>
        <v>35.6</v>
      </c>
      <c r="E44">
        <v>1.3496999999999999</v>
      </c>
      <c r="F44" s="1">
        <f t="shared" si="0"/>
        <v>1.3496999999999999</v>
      </c>
      <c r="G44" s="8">
        <f t="shared" si="1"/>
        <v>1.3496999999999999E-3</v>
      </c>
      <c r="I44" s="1">
        <f t="shared" si="2"/>
        <v>-9.3799999999999786E-5</v>
      </c>
    </row>
    <row r="45" spans="1:9">
      <c r="A45" s="1">
        <v>276.14999999999998</v>
      </c>
      <c r="B45" s="1">
        <f t="shared" si="3"/>
        <v>3</v>
      </c>
      <c r="C45" s="4">
        <f t="shared" si="4"/>
        <v>37.4</v>
      </c>
      <c r="E45">
        <v>1.2559</v>
      </c>
      <c r="F45" s="1">
        <f t="shared" si="0"/>
        <v>1.2559</v>
      </c>
      <c r="G45" s="8">
        <f t="shared" si="1"/>
        <v>1.2559000000000001E-3</v>
      </c>
      <c r="I45" s="1">
        <f t="shared" si="2"/>
        <v>-9.2500000000000134E-5</v>
      </c>
    </row>
    <row r="46" spans="1:9">
      <c r="A46" s="1">
        <v>277.14999999999998</v>
      </c>
      <c r="B46" s="1">
        <f t="shared" si="3"/>
        <v>4</v>
      </c>
      <c r="C46" s="4">
        <f t="shared" si="4"/>
        <v>39.200000000000003</v>
      </c>
      <c r="E46">
        <v>1.1634</v>
      </c>
      <c r="F46" s="1">
        <f t="shared" si="0"/>
        <v>1.1634</v>
      </c>
      <c r="G46" s="8">
        <f t="shared" si="1"/>
        <v>1.1634E-3</v>
      </c>
      <c r="I46" s="1">
        <f t="shared" si="2"/>
        <v>-9.1099999999999992E-5</v>
      </c>
    </row>
    <row r="47" spans="1:9">
      <c r="A47" s="1">
        <v>278.14999999999998</v>
      </c>
      <c r="B47" s="1">
        <f t="shared" si="3"/>
        <v>5</v>
      </c>
      <c r="C47" s="4">
        <f t="shared" si="4"/>
        <v>41</v>
      </c>
      <c r="E47">
        <v>1.0723</v>
      </c>
      <c r="F47" s="1">
        <f t="shared" si="0"/>
        <v>1.0723</v>
      </c>
      <c r="G47" s="8">
        <f t="shared" si="1"/>
        <v>1.0723E-3</v>
      </c>
      <c r="I47" s="1">
        <f t="shared" si="2"/>
        <v>-8.9539999999999932E-5</v>
      </c>
    </row>
    <row r="48" spans="1:9">
      <c r="A48" s="1">
        <v>279.14999999999998</v>
      </c>
      <c r="B48" s="1">
        <f t="shared" si="3"/>
        <v>6</v>
      </c>
      <c r="C48" s="4">
        <f t="shared" si="4"/>
        <v>42.8</v>
      </c>
      <c r="E48">
        <v>0.98275999999999997</v>
      </c>
      <c r="F48" s="1">
        <f t="shared" si="0"/>
        <v>0.98275999999999997</v>
      </c>
      <c r="G48" s="8">
        <f t="shared" si="1"/>
        <v>9.8276000000000006E-4</v>
      </c>
      <c r="I48" s="1">
        <f t="shared" si="2"/>
        <v>-8.7990000000000138E-5</v>
      </c>
    </row>
    <row r="49" spans="1:9">
      <c r="A49" s="1">
        <v>280.14999999999998</v>
      </c>
      <c r="B49" s="1">
        <f t="shared" si="3"/>
        <v>7</v>
      </c>
      <c r="C49" s="4">
        <f t="shared" si="4"/>
        <v>44.6</v>
      </c>
      <c r="E49">
        <v>0.89476999999999995</v>
      </c>
      <c r="F49" s="1">
        <f t="shared" si="0"/>
        <v>0.89476999999999995</v>
      </c>
      <c r="G49" s="8">
        <f t="shared" si="1"/>
        <v>8.9476999999999992E-4</v>
      </c>
      <c r="I49" s="1">
        <f t="shared" si="2"/>
        <v>-8.6309999999999924E-5</v>
      </c>
    </row>
    <row r="50" spans="1:9">
      <c r="A50" s="1">
        <v>281.14999999999998</v>
      </c>
      <c r="B50" s="1">
        <f t="shared" si="3"/>
        <v>8</v>
      </c>
      <c r="C50" s="4">
        <f t="shared" si="4"/>
        <v>46.4</v>
      </c>
      <c r="E50">
        <v>0.80845999999999996</v>
      </c>
      <c r="F50" s="1">
        <f t="shared" si="0"/>
        <v>0.80845999999999996</v>
      </c>
      <c r="G50" s="8">
        <f t="shared" si="1"/>
        <v>8.0845999999999999E-4</v>
      </c>
      <c r="I50" s="1">
        <f t="shared" si="2"/>
        <v>-8.4519999999999929E-5</v>
      </c>
    </row>
    <row r="51" spans="1:9">
      <c r="A51" s="1">
        <v>282.14999999999998</v>
      </c>
      <c r="B51" s="1">
        <f t="shared" si="3"/>
        <v>9</v>
      </c>
      <c r="C51" s="4">
        <f t="shared" si="4"/>
        <v>48.2</v>
      </c>
      <c r="E51">
        <v>0.72394000000000003</v>
      </c>
      <c r="F51" s="1">
        <f t="shared" si="0"/>
        <v>0.72394000000000003</v>
      </c>
      <c r="G51" s="8">
        <f t="shared" si="1"/>
        <v>7.2394000000000007E-4</v>
      </c>
      <c r="I51" s="1">
        <f t="shared" si="2"/>
        <v>-8.2600000000000056E-5</v>
      </c>
    </row>
    <row r="52" spans="1:9">
      <c r="A52" s="1">
        <v>283.14999999999998</v>
      </c>
      <c r="B52" s="1">
        <f t="shared" si="3"/>
        <v>10</v>
      </c>
      <c r="C52" s="4">
        <f t="shared" si="4"/>
        <v>50</v>
      </c>
      <c r="E52">
        <v>0.64134000000000002</v>
      </c>
      <c r="F52" s="1">
        <f t="shared" si="0"/>
        <v>0.64134000000000002</v>
      </c>
      <c r="G52" s="8">
        <f t="shared" si="1"/>
        <v>6.4134000000000001E-4</v>
      </c>
      <c r="I52" s="1">
        <f t="shared" si="2"/>
        <v>-8.0520000000000049E-5</v>
      </c>
    </row>
    <row r="53" spans="1:9">
      <c r="A53" s="1">
        <v>284.14999999999998</v>
      </c>
      <c r="B53" s="1">
        <f t="shared" si="3"/>
        <v>11</v>
      </c>
      <c r="C53" s="4">
        <f t="shared" si="4"/>
        <v>51.8</v>
      </c>
      <c r="E53">
        <v>0.56081999999999999</v>
      </c>
      <c r="F53" s="1">
        <f t="shared" si="0"/>
        <v>0.56081999999999999</v>
      </c>
      <c r="G53" s="8">
        <f t="shared" si="1"/>
        <v>5.6081999999999996E-4</v>
      </c>
      <c r="I53" s="1">
        <f t="shared" si="2"/>
        <v>-7.8259999999999972E-5</v>
      </c>
    </row>
    <row r="54" spans="1:9">
      <c r="A54" s="1">
        <v>285.14999999999998</v>
      </c>
      <c r="B54" s="1">
        <f t="shared" si="3"/>
        <v>12</v>
      </c>
      <c r="C54" s="4">
        <f t="shared" si="4"/>
        <v>53.6</v>
      </c>
      <c r="E54">
        <v>0.48255999999999999</v>
      </c>
      <c r="F54" s="1">
        <f t="shared" si="0"/>
        <v>0.48255999999999999</v>
      </c>
      <c r="G54" s="8">
        <f t="shared" si="1"/>
        <v>4.8255999999999999E-4</v>
      </c>
      <c r="I54" s="1">
        <f t="shared" si="2"/>
        <v>-7.5770000000000015E-5</v>
      </c>
    </row>
    <row r="55" spans="1:9">
      <c r="A55" s="1">
        <v>286.14999999999998</v>
      </c>
      <c r="B55" s="1">
        <f t="shared" si="3"/>
        <v>13</v>
      </c>
      <c r="C55" s="4">
        <f t="shared" si="4"/>
        <v>55.400000000000006</v>
      </c>
      <c r="E55">
        <v>0.40678999999999998</v>
      </c>
      <c r="F55" s="1">
        <f t="shared" si="0"/>
        <v>0.40678999999999998</v>
      </c>
      <c r="G55" s="8">
        <f t="shared" si="1"/>
        <v>4.0678999999999997E-4</v>
      </c>
      <c r="I55" s="1">
        <f t="shared" si="2"/>
        <v>-7.3019999999999975E-5</v>
      </c>
    </row>
    <row r="56" spans="1:9">
      <c r="A56" s="1">
        <v>287.14999999999998</v>
      </c>
      <c r="B56" s="1">
        <f t="shared" si="3"/>
        <v>14</v>
      </c>
      <c r="C56" s="4">
        <f t="shared" si="4"/>
        <v>57.2</v>
      </c>
      <c r="E56">
        <v>0.33377000000000001</v>
      </c>
      <c r="F56" s="1">
        <f t="shared" si="0"/>
        <v>0.33377000000000001</v>
      </c>
      <c r="G56" s="8">
        <f t="shared" si="1"/>
        <v>3.3377E-4</v>
      </c>
      <c r="I56" s="1">
        <f t="shared" si="2"/>
        <v>-6.9879999999999975E-5</v>
      </c>
    </row>
    <row r="57" spans="1:9">
      <c r="A57" s="1">
        <v>288.14999999999998</v>
      </c>
      <c r="B57" s="1">
        <f t="shared" si="3"/>
        <v>15</v>
      </c>
      <c r="C57" s="4">
        <f t="shared" si="4"/>
        <v>59</v>
      </c>
      <c r="E57">
        <v>0.26389000000000001</v>
      </c>
      <c r="F57" s="1">
        <f t="shared" si="0"/>
        <v>0.26389000000000001</v>
      </c>
      <c r="G57" s="8">
        <f t="shared" si="1"/>
        <v>2.6389000000000002E-4</v>
      </c>
      <c r="I57" s="1">
        <f t="shared" si="2"/>
        <v>-6.6280000000000023E-5</v>
      </c>
    </row>
    <row r="58" spans="1:9">
      <c r="A58" s="1">
        <v>289.14999999999998</v>
      </c>
      <c r="B58" s="1">
        <f t="shared" si="3"/>
        <v>16</v>
      </c>
      <c r="C58" s="4">
        <f t="shared" si="4"/>
        <v>60.8</v>
      </c>
      <c r="E58">
        <v>0.19761000000000001</v>
      </c>
      <c r="F58" s="1">
        <f t="shared" si="0"/>
        <v>0.19761000000000001</v>
      </c>
      <c r="G58" s="8">
        <f t="shared" si="1"/>
        <v>1.9761E-4</v>
      </c>
      <c r="I58" s="1">
        <f t="shared" si="2"/>
        <v>-6.1949999999999988E-5</v>
      </c>
    </row>
    <row r="59" spans="1:9">
      <c r="A59" s="1">
        <v>290.14999999999998</v>
      </c>
      <c r="B59" s="1">
        <f t="shared" si="3"/>
        <v>17</v>
      </c>
      <c r="C59" s="4">
        <f t="shared" si="4"/>
        <v>62.6</v>
      </c>
      <c r="E59">
        <v>0.13566</v>
      </c>
      <c r="F59" s="1">
        <f t="shared" si="0"/>
        <v>0.13566</v>
      </c>
      <c r="G59" s="8">
        <f t="shared" si="1"/>
        <v>1.3566000000000001E-4</v>
      </c>
      <c r="I59" s="1">
        <f t="shared" si="2"/>
        <v>-5.6510000000000013E-5</v>
      </c>
    </row>
    <row r="60" spans="1:9">
      <c r="A60" s="1">
        <v>291.14999999999998</v>
      </c>
      <c r="B60" s="1">
        <f t="shared" si="3"/>
        <v>18</v>
      </c>
      <c r="C60" s="4">
        <f t="shared" si="4"/>
        <v>64.400000000000006</v>
      </c>
      <c r="E60">
        <v>7.9149999999999998E-2</v>
      </c>
      <c r="F60" s="1">
        <f t="shared" si="0"/>
        <v>7.9149999999999998E-2</v>
      </c>
      <c r="G60" s="8">
        <f t="shared" si="1"/>
        <v>7.9149999999999999E-5</v>
      </c>
      <c r="I60" s="1">
        <f t="shared" si="2"/>
        <v>-4.8837E-5</v>
      </c>
    </row>
    <row r="61" spans="1:9">
      <c r="A61" s="1">
        <v>292.14999999999998</v>
      </c>
      <c r="B61" s="1">
        <f t="shared" si="3"/>
        <v>19</v>
      </c>
      <c r="C61" s="4">
        <f t="shared" si="4"/>
        <v>66.2</v>
      </c>
      <c r="E61">
        <v>3.0313E-2</v>
      </c>
      <c r="F61" s="1">
        <f t="shared" si="0"/>
        <v>3.0313E-2</v>
      </c>
      <c r="G61" s="8">
        <f t="shared" si="1"/>
        <v>3.0312999999999999E-5</v>
      </c>
      <c r="I61" s="1" t="e">
        <f>#REF!-G61</f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G3" sqref="G3"/>
    </sheetView>
  </sheetViews>
  <sheetFormatPr baseColWidth="10" defaultRowHeight="15" x14ac:dyDescent="0"/>
  <cols>
    <col min="1" max="1" width="16" style="1" customWidth="1"/>
    <col min="2" max="3" width="10.83203125" style="1"/>
    <col min="4" max="5" width="12.83203125" style="1" bestFit="1" customWidth="1"/>
    <col min="6" max="16384" width="10.83203125" style="1"/>
  </cols>
  <sheetData>
    <row r="1" spans="1:9">
      <c r="A1" s="11" t="s">
        <v>28</v>
      </c>
      <c r="B1"/>
      <c r="C1"/>
      <c r="D1"/>
      <c r="E1" t="s">
        <v>23</v>
      </c>
      <c r="F1" t="s">
        <v>24</v>
      </c>
      <c r="G1" t="s">
        <v>25</v>
      </c>
      <c r="I1" s="3" t="s">
        <v>29</v>
      </c>
    </row>
    <row r="2" spans="1:9">
      <c r="A2"/>
      <c r="B2"/>
      <c r="C2"/>
      <c r="D2"/>
      <c r="E2"/>
      <c r="F2"/>
      <c r="G2"/>
      <c r="I2" s="3" t="s">
        <v>30</v>
      </c>
    </row>
    <row r="3" spans="1:9">
      <c r="A3" t="s">
        <v>26</v>
      </c>
      <c r="B3" t="s">
        <v>27</v>
      </c>
      <c r="C3" s="9">
        <f>$G$3</f>
        <v>1241056.3107024434</v>
      </c>
      <c r="D3"/>
      <c r="E3" s="10">
        <f>master!$B$2</f>
        <v>180</v>
      </c>
      <c r="F3" s="9">
        <f>E3/14.6959488</f>
        <v>12.248273483369784</v>
      </c>
      <c r="G3" s="9">
        <f>F3*101325</f>
        <v>1241056.3107024434</v>
      </c>
      <c r="I3" s="3" t="s">
        <v>32</v>
      </c>
    </row>
    <row r="4" spans="1:9">
      <c r="A4" t="s">
        <v>1</v>
      </c>
      <c r="B4" t="s">
        <v>1</v>
      </c>
      <c r="C4" t="s">
        <v>1</v>
      </c>
      <c r="D4"/>
      <c r="E4"/>
      <c r="F4"/>
      <c r="G4"/>
    </row>
    <row r="5" spans="1:9">
      <c r="A5" t="s">
        <v>1</v>
      </c>
      <c r="B5" t="s">
        <v>1</v>
      </c>
      <c r="C5" t="s">
        <v>1</v>
      </c>
      <c r="D5"/>
      <c r="E5"/>
      <c r="F5"/>
      <c r="G5"/>
      <c r="I5" s="3" t="s">
        <v>47</v>
      </c>
    </row>
    <row r="6" spans="1:9">
      <c r="A6" t="s">
        <v>1</v>
      </c>
      <c r="B6" t="s">
        <v>1</v>
      </c>
      <c r="C6" s="10" t="s">
        <v>1</v>
      </c>
      <c r="D6"/>
      <c r="E6"/>
      <c r="F6"/>
      <c r="G6"/>
      <c r="I6" s="3" t="s">
        <v>48</v>
      </c>
    </row>
    <row r="7" spans="1:9">
      <c r="A7" s="1" t="s">
        <v>1</v>
      </c>
      <c r="B7" s="1" t="s">
        <v>1</v>
      </c>
    </row>
    <row r="9" spans="1:9">
      <c r="D9" s="1" t="s">
        <v>49</v>
      </c>
      <c r="E9" s="1" t="s">
        <v>50</v>
      </c>
    </row>
    <row r="10" spans="1:9">
      <c r="A10" s="1" t="s">
        <v>4</v>
      </c>
      <c r="B10" s="1" t="s">
        <v>5</v>
      </c>
      <c r="C10" s="1" t="s">
        <v>6</v>
      </c>
      <c r="D10" s="1" t="s">
        <v>31</v>
      </c>
      <c r="E10" s="1" t="s">
        <v>46</v>
      </c>
    </row>
    <row r="11" spans="1:9">
      <c r="A11" s="1">
        <v>242.15</v>
      </c>
      <c r="B11" s="1">
        <f>A11-273.15</f>
        <v>-30.999999999999972</v>
      </c>
      <c r="C11" s="4">
        <f>(9/5)*B11+32</f>
        <v>-23.799999999999947</v>
      </c>
      <c r="D11" s="1">
        <f>2*surfacetension!G11/(vaporpressure!K11-$C$3)</f>
        <v>-1.9700824188501295E-8</v>
      </c>
      <c r="E11" s="1">
        <f>((vapordensity!G11/liquiddensity!G11)^(1/3))*D11</f>
        <v>-7.0235007895726541E-9</v>
      </c>
    </row>
    <row r="12" spans="1:9">
      <c r="A12" s="1">
        <v>243.15</v>
      </c>
      <c r="B12" s="1">
        <f>A12-273.15</f>
        <v>-29.999999999999972</v>
      </c>
      <c r="C12" s="4">
        <f>(9/5)*B12+32</f>
        <v>-21.99999999999995</v>
      </c>
      <c r="D12" s="1">
        <f>2*surfacetension!G12/(vaporpressure!K12-$C$3)</f>
        <v>-2.0223456156116465E-8</v>
      </c>
      <c r="E12" s="1">
        <f>((vapordensity!G12/liquiddensity!G12)^(1/3))*D12</f>
        <v>-7.3039440380167568E-9</v>
      </c>
    </row>
    <row r="13" spans="1:9">
      <c r="A13" s="1">
        <v>244.15</v>
      </c>
      <c r="B13" s="1">
        <f t="shared" ref="B13:B61" si="0">A13-273.15</f>
        <v>-28.999999999999972</v>
      </c>
      <c r="C13" s="4">
        <f t="shared" ref="C13:C61" si="1">(9/5)*B13+32</f>
        <v>-20.199999999999953</v>
      </c>
      <c r="D13" s="1">
        <f>2*surfacetension!G13/(vaporpressure!K13-$C$3)</f>
        <v>-2.0834552143073646E-8</v>
      </c>
      <c r="E13" s="1">
        <f>((vapordensity!G13/liquiddensity!G13)^(1/3))*D13</f>
        <v>-7.6225476622806298E-9</v>
      </c>
    </row>
    <row r="14" spans="1:9">
      <c r="A14" s="1">
        <v>245.15</v>
      </c>
      <c r="B14" s="1">
        <f t="shared" si="0"/>
        <v>-27.999999999999972</v>
      </c>
      <c r="C14" s="4">
        <f t="shared" si="1"/>
        <v>-18.399999999999949</v>
      </c>
      <c r="D14" s="1">
        <f>2*surfacetension!G14/(vaporpressure!K14-$C$3)</f>
        <v>-2.1551663996112687E-8</v>
      </c>
      <c r="E14" s="1">
        <f>((vapordensity!G14/liquiddensity!G14)^(1/3))*D14</f>
        <v>-7.9874398666675117E-9</v>
      </c>
    </row>
    <row r="15" spans="1:9">
      <c r="A15" s="1">
        <v>246.15</v>
      </c>
      <c r="B15" s="1">
        <f t="shared" si="0"/>
        <v>-26.999999999999972</v>
      </c>
      <c r="C15" s="4">
        <f t="shared" si="1"/>
        <v>-16.599999999999952</v>
      </c>
      <c r="D15" s="1">
        <f>2*surfacetension!G15/(vaporpressure!K15-$C$3)</f>
        <v>-2.2401066770517835E-8</v>
      </c>
      <c r="E15" s="1">
        <f>((vapordensity!G15/liquiddensity!G15)^(1/3))*D15</f>
        <v>-8.4098989211249799E-9</v>
      </c>
    </row>
    <row r="16" spans="1:9">
      <c r="A16" s="1">
        <v>247.15</v>
      </c>
      <c r="B16" s="1">
        <f t="shared" si="0"/>
        <v>-25.999999999999972</v>
      </c>
      <c r="C16" s="4">
        <f t="shared" si="1"/>
        <v>-14.799999999999947</v>
      </c>
      <c r="D16" s="1">
        <f>2*surfacetension!G16/(vaporpressure!K16-$C$3)</f>
        <v>-2.3415612366558826E-8</v>
      </c>
      <c r="E16" s="1">
        <f>((vapordensity!G16/liquiddensity!G16)^(1/3))*D16</f>
        <v>-8.9047248235188865E-9</v>
      </c>
    </row>
    <row r="17" spans="1:5">
      <c r="A17" s="1">
        <v>248.15</v>
      </c>
      <c r="B17" s="1">
        <f t="shared" si="0"/>
        <v>-24.999999999999972</v>
      </c>
      <c r="C17" s="4">
        <f t="shared" si="1"/>
        <v>-12.99999999999995</v>
      </c>
      <c r="D17" s="1">
        <f>2*surfacetension!G17/(vaporpressure!K17-$C$3)</f>
        <v>-2.4641058048228644E-8</v>
      </c>
      <c r="E17" s="1">
        <f>((vapordensity!G17/liquiddensity!G17)^(1/3))*D17</f>
        <v>-9.4922020176099239E-9</v>
      </c>
    </row>
    <row r="18" spans="1:5">
      <c r="A18" s="1">
        <v>249.15</v>
      </c>
      <c r="B18" s="1">
        <f t="shared" si="0"/>
        <v>-23.999999999999972</v>
      </c>
      <c r="C18" s="4">
        <f t="shared" si="1"/>
        <v>-11.199999999999953</v>
      </c>
      <c r="D18" s="1">
        <f>2*surfacetension!G18/(vaporpressure!K18-$C$3)</f>
        <v>-2.614299518442084E-8</v>
      </c>
      <c r="E18" s="1">
        <f>((vapordensity!G18/liquiddensity!G18)^(1/3))*D18</f>
        <v>-1.0201293997281794E-8</v>
      </c>
    </row>
    <row r="19" spans="1:5">
      <c r="A19" s="1">
        <v>250.15</v>
      </c>
      <c r="B19" s="1">
        <f t="shared" si="0"/>
        <v>-22.999999999999972</v>
      </c>
      <c r="C19" s="4">
        <f t="shared" si="1"/>
        <v>-9.3999999999999488</v>
      </c>
      <c r="D19" s="1">
        <f>2*surfacetension!G19/(vaporpressure!K19-$C$3)</f>
        <v>-2.8015025683539817E-8</v>
      </c>
      <c r="E19" s="1">
        <f>((vapordensity!G19/liquiddensity!G19)^(1/3))*D19</f>
        <v>-1.1073210990299461E-8</v>
      </c>
    </row>
    <row r="20" spans="1:5">
      <c r="A20" s="1">
        <v>251.15</v>
      </c>
      <c r="B20" s="1">
        <f t="shared" si="0"/>
        <v>-21.999999999999972</v>
      </c>
      <c r="C20" s="4">
        <f t="shared" si="1"/>
        <v>-7.5999999999999517</v>
      </c>
      <c r="D20" s="1">
        <f>2*surfacetension!G20/(vaporpressure!K20-$C$3)</f>
        <v>-3.0400312705494424E-8</v>
      </c>
      <c r="E20" s="1">
        <f>((vapordensity!G20/liquiddensity!G20)^(1/3))*D20</f>
        <v>-1.2171906854715173E-8</v>
      </c>
    </row>
    <row r="21" spans="1:5">
      <c r="A21" s="1">
        <v>252.15</v>
      </c>
      <c r="B21" s="1">
        <f t="shared" si="0"/>
        <v>-20.999999999999972</v>
      </c>
      <c r="C21" s="4">
        <f t="shared" si="1"/>
        <v>-5.7999999999999474</v>
      </c>
      <c r="D21" s="1">
        <f>2*surfacetension!G21/(vaporpressure!K21-$C$3)</f>
        <v>-3.3529542917453277E-8</v>
      </c>
      <c r="E21" s="1">
        <f>((vapordensity!G21/liquiddensity!G21)^(1/3))*D21</f>
        <v>-1.3598798301069581E-8</v>
      </c>
    </row>
    <row r="22" spans="1:5">
      <c r="A22" s="1">
        <v>253.15</v>
      </c>
      <c r="B22" s="1">
        <f t="shared" si="0"/>
        <v>-19.999999999999972</v>
      </c>
      <c r="C22" s="4">
        <f t="shared" si="1"/>
        <v>-3.9999999999999503</v>
      </c>
      <c r="D22" s="1">
        <f>2*surfacetension!G22/(vaporpressure!K22-$C$3)</f>
        <v>-3.7794184448069358E-8</v>
      </c>
      <c r="E22" s="1">
        <f>((vapordensity!G22/liquiddensity!G22)^(1/3))*D22</f>
        <v>-1.5526970611243368E-8</v>
      </c>
    </row>
    <row r="23" spans="1:5">
      <c r="A23" s="1">
        <v>254.15</v>
      </c>
      <c r="B23" s="1">
        <f t="shared" si="0"/>
        <v>-18.999999999999972</v>
      </c>
      <c r="C23" s="4">
        <f t="shared" si="1"/>
        <v>-2.1999999999999531</v>
      </c>
      <c r="D23" s="1">
        <f>2*surfacetension!G23/(vaporpressure!K23-$C$3)</f>
        <v>-4.3909316659672973E-8</v>
      </c>
      <c r="E23" s="1">
        <f>((vapordensity!G23/liquiddensity!G23)^(1/3))*D23</f>
        <v>-1.8273635920360578E-8</v>
      </c>
    </row>
    <row r="24" spans="1:5">
      <c r="A24" s="1">
        <v>255.15</v>
      </c>
      <c r="B24" s="1">
        <f t="shared" si="0"/>
        <v>-17.999999999999972</v>
      </c>
      <c r="C24" s="4">
        <f t="shared" si="1"/>
        <v>-0.39999999999994884</v>
      </c>
      <c r="D24" s="1">
        <f>2*surfacetension!G24/(vaporpressure!K24-$C$3)</f>
        <v>-5.3359156775796509E-8</v>
      </c>
      <c r="E24" s="1">
        <f>((vapordensity!G24/liquiddensity!G24)^(1/3))*D24</f>
        <v>-2.2495482738676888E-8</v>
      </c>
    </row>
    <row r="25" spans="1:5">
      <c r="A25" s="1">
        <v>256.14999999999998</v>
      </c>
      <c r="B25" s="1">
        <f t="shared" si="0"/>
        <v>-17</v>
      </c>
      <c r="C25" s="4">
        <f t="shared" si="1"/>
        <v>1.3999999999999986</v>
      </c>
      <c r="D25" s="1">
        <f>2*surfacetension!G25/(vaporpressure!K25-$C$3)</f>
        <v>-6.9878834808046595E-8</v>
      </c>
      <c r="E25" s="1">
        <f>((vapordensity!G25/liquiddensity!G25)^(1/3))*D25</f>
        <v>-2.9844405775349389E-8</v>
      </c>
    </row>
    <row r="26" spans="1:5">
      <c r="A26" s="1">
        <v>257.14999999999998</v>
      </c>
      <c r="B26" s="1">
        <f t="shared" si="0"/>
        <v>-16</v>
      </c>
      <c r="C26" s="4">
        <f t="shared" si="1"/>
        <v>3.1999999999999993</v>
      </c>
      <c r="D26" s="1">
        <f>2*surfacetension!G26/(vaporpressure!K26-$C$3)</f>
        <v>-1.0570801821119461E-7</v>
      </c>
      <c r="E26" s="1">
        <f>((vapordensity!G26/liquiddensity!G26)^(1/3))*D26</f>
        <v>-4.5735451245227348E-8</v>
      </c>
    </row>
    <row r="27" spans="1:5">
      <c r="A27" s="1">
        <v>258.14999999999998</v>
      </c>
      <c r="B27" s="1">
        <f t="shared" si="0"/>
        <v>-15</v>
      </c>
      <c r="C27" s="4">
        <f t="shared" si="1"/>
        <v>5</v>
      </c>
      <c r="D27" s="1">
        <f>2*surfacetension!G27/(vaporpressure!K27-$C$3)</f>
        <v>-2.4209248445874497E-7</v>
      </c>
      <c r="E27" s="1">
        <f>((vapordensity!G27/liquiddensity!G27)^(1/3))*D27</f>
        <v>-1.0611757754116977E-7</v>
      </c>
    </row>
    <row r="28" spans="1:5">
      <c r="A28" s="1">
        <v>259.14999999999998</v>
      </c>
      <c r="B28" s="1">
        <f t="shared" si="0"/>
        <v>-14</v>
      </c>
      <c r="C28" s="4">
        <f t="shared" si="1"/>
        <v>6.8000000000000007</v>
      </c>
      <c r="D28" s="1">
        <f>2*surfacetension!G28/(vaporpressure!K28-$C$3)</f>
        <v>5.7917439587199604E-7</v>
      </c>
      <c r="E28" s="1">
        <f>((vapordensity!G28/liquiddensity!G28)^(1/3))*D28</f>
        <v>2.5721451754354145E-7</v>
      </c>
    </row>
    <row r="29" spans="1:5">
      <c r="A29" s="1">
        <v>260.14999999999998</v>
      </c>
      <c r="B29" s="1">
        <f t="shared" si="0"/>
        <v>-13</v>
      </c>
      <c r="C29" s="4">
        <f t="shared" si="1"/>
        <v>8.5999999999999979</v>
      </c>
      <c r="D29" s="1">
        <f>2*surfacetension!G29/(vaporpressure!K29-$C$3)</f>
        <v>1.2242996010707079E-7</v>
      </c>
      <c r="E29" s="1">
        <f>((vapordensity!G29/liquiddensity!G29)^(1/3))*D29</f>
        <v>5.5091006486387046E-8</v>
      </c>
    </row>
    <row r="30" spans="1:5">
      <c r="A30" s="1">
        <v>261.14999999999998</v>
      </c>
      <c r="B30" s="1">
        <f t="shared" si="0"/>
        <v>-12</v>
      </c>
      <c r="C30" s="4">
        <f t="shared" si="1"/>
        <v>10.399999999999999</v>
      </c>
      <c r="D30" s="1">
        <f>2*surfacetension!G30/(vaporpressure!K30-$C$3)</f>
        <v>6.5620958232031304E-8</v>
      </c>
      <c r="E30" s="1">
        <f>((vapordensity!G30/liquiddensity!G30)^(1/3))*D30</f>
        <v>2.9919273765081916E-8</v>
      </c>
    </row>
    <row r="31" spans="1:5">
      <c r="A31" s="1">
        <v>262.14999999999998</v>
      </c>
      <c r="B31" s="1">
        <f t="shared" si="0"/>
        <v>-11</v>
      </c>
      <c r="C31" s="4">
        <f t="shared" si="1"/>
        <v>12.2</v>
      </c>
      <c r="D31" s="1">
        <f>2*surfacetension!G31/(vaporpressure!K31-$C$3)</f>
        <v>4.338784077816181E-8</v>
      </c>
      <c r="E31" s="1">
        <f>((vapordensity!G31/liquiddensity!G31)^(1/3))*D31</f>
        <v>2.004675704669856E-8</v>
      </c>
    </row>
    <row r="32" spans="1:5">
      <c r="A32" s="1">
        <v>263.14999999999998</v>
      </c>
      <c r="B32" s="1">
        <f t="shared" si="0"/>
        <v>-10</v>
      </c>
      <c r="C32" s="4">
        <f t="shared" si="1"/>
        <v>14</v>
      </c>
      <c r="D32" s="1">
        <f>2*surfacetension!G32/(vaporpressure!K32-$C$3)</f>
        <v>3.1584587494197051E-8</v>
      </c>
      <c r="E32" s="1">
        <f>((vapordensity!G32/liquiddensity!G32)^(1/3))*D32</f>
        <v>1.4789066960996178E-8</v>
      </c>
    </row>
    <row r="33" spans="1:5">
      <c r="A33" s="1">
        <v>264.14999999999998</v>
      </c>
      <c r="B33" s="1">
        <f t="shared" si="0"/>
        <v>-9</v>
      </c>
      <c r="C33" s="4">
        <f t="shared" si="1"/>
        <v>15.8</v>
      </c>
      <c r="D33" s="1">
        <f>2*surfacetension!G33/(vaporpressure!K33-$C$3)</f>
        <v>2.4274540100813074E-8</v>
      </c>
      <c r="E33" s="1">
        <f>((vapordensity!G33/liquiddensity!G33)^(1/3))*D33</f>
        <v>1.1519504016037114E-8</v>
      </c>
    </row>
    <row r="34" spans="1:5">
      <c r="A34" s="1">
        <v>265.14999999999998</v>
      </c>
      <c r="B34" s="1">
        <f t="shared" si="0"/>
        <v>-8</v>
      </c>
      <c r="C34" s="4">
        <f t="shared" si="1"/>
        <v>17.600000000000001</v>
      </c>
      <c r="D34" s="1">
        <f>2*surfacetension!G34/(vaporpressure!K34-$C$3)</f>
        <v>1.9325475672462671E-8</v>
      </c>
      <c r="E34" s="1">
        <f>((vapordensity!G34/liquiddensity!G34)^(1/3))*D34</f>
        <v>9.2957752848266063E-9</v>
      </c>
    </row>
    <row r="35" spans="1:5">
      <c r="A35" s="1">
        <v>266.14999999999998</v>
      </c>
      <c r="B35" s="1">
        <f t="shared" si="0"/>
        <v>-7</v>
      </c>
      <c r="C35" s="4">
        <f t="shared" si="1"/>
        <v>19.399999999999999</v>
      </c>
      <c r="D35" s="1">
        <f>2*surfacetension!G35/(vaporpressure!K35-$C$3)</f>
        <v>1.5763816391488397E-8</v>
      </c>
      <c r="E35" s="1">
        <f>((vapordensity!G35/liquiddensity!G35)^(1/3))*D35</f>
        <v>7.6862627460428924E-9</v>
      </c>
    </row>
    <row r="36" spans="1:5">
      <c r="A36" s="1">
        <v>267.14999999999998</v>
      </c>
      <c r="B36" s="1">
        <f t="shared" si="0"/>
        <v>-6</v>
      </c>
      <c r="C36" s="4">
        <f t="shared" si="1"/>
        <v>21.2</v>
      </c>
      <c r="D36" s="1">
        <f>2*surfacetension!G36/(vaporpressure!K36-$C$3)</f>
        <v>1.3076400187000184E-8</v>
      </c>
      <c r="E36" s="1">
        <f>((vapordensity!G36/liquiddensity!G36)^(1/3))*D36</f>
        <v>6.4640248531041876E-9</v>
      </c>
    </row>
    <row r="37" spans="1:5">
      <c r="A37" s="1">
        <v>268.14999999999998</v>
      </c>
      <c r="B37" s="1">
        <f t="shared" si="0"/>
        <v>-5</v>
      </c>
      <c r="C37" s="4">
        <f t="shared" si="1"/>
        <v>23</v>
      </c>
      <c r="D37" s="1">
        <f>2*surfacetension!G37/(vaporpressure!K37-$C$3)</f>
        <v>1.0990352571318403E-8</v>
      </c>
      <c r="E37" s="1">
        <f>((vapordensity!G37/liquiddensity!G37)^(1/3))*D37</f>
        <v>5.5086106156602725E-9</v>
      </c>
    </row>
    <row r="38" spans="1:5">
      <c r="A38" s="1">
        <v>269.14999999999998</v>
      </c>
      <c r="B38" s="1">
        <f t="shared" si="0"/>
        <v>-4</v>
      </c>
      <c r="C38" s="4">
        <f t="shared" si="1"/>
        <v>24.8</v>
      </c>
      <c r="D38" s="1">
        <f>2*surfacetension!G38/(vaporpressure!K38-$C$3)</f>
        <v>9.3238514135736718E-9</v>
      </c>
      <c r="E38" s="1">
        <f>((vapordensity!G38/liquiddensity!G38)^(1/3))*D38</f>
        <v>4.7392307188519071E-9</v>
      </c>
    </row>
    <row r="39" spans="1:5">
      <c r="A39" s="1">
        <v>270.14999999999998</v>
      </c>
      <c r="B39" s="1">
        <f t="shared" si="0"/>
        <v>-3</v>
      </c>
      <c r="C39" s="4">
        <f t="shared" si="1"/>
        <v>26.6</v>
      </c>
      <c r="D39" s="1">
        <f>2*surfacetension!G39/(vaporpressure!K39-$C$3)</f>
        <v>7.9688760203998971E-9</v>
      </c>
      <c r="E39" s="1">
        <f>((vapordensity!G39/liquiddensity!G39)^(1/3))*D39</f>
        <v>4.1082691583016194E-9</v>
      </c>
    </row>
    <row r="40" spans="1:5">
      <c r="A40" s="1">
        <v>271.14999999999998</v>
      </c>
      <c r="B40" s="1">
        <f t="shared" si="0"/>
        <v>-2</v>
      </c>
      <c r="C40" s="4">
        <f t="shared" si="1"/>
        <v>28.4</v>
      </c>
      <c r="D40" s="1">
        <f>2*surfacetension!G40/(vaporpressure!K40-$C$3)</f>
        <v>6.848217634894573E-9</v>
      </c>
      <c r="E40" s="1">
        <f>((vapordensity!G40/liquiddensity!G40)^(1/3))*D40</f>
        <v>3.5814289428048011E-9</v>
      </c>
    </row>
    <row r="41" spans="1:5">
      <c r="A41" s="1">
        <v>272.14999999999998</v>
      </c>
      <c r="B41" s="1">
        <f t="shared" si="0"/>
        <v>-1</v>
      </c>
      <c r="C41" s="4">
        <f t="shared" si="1"/>
        <v>30.2</v>
      </c>
      <c r="D41" s="1">
        <f>2*surfacetension!G41/(vaporpressure!K41-$C$3)</f>
        <v>5.9086582309274944E-9</v>
      </c>
      <c r="E41" s="1">
        <f>((vapordensity!G41/liquiddensity!G41)^(1/3))*D41</f>
        <v>3.1352288820705229E-9</v>
      </c>
    </row>
    <row r="42" spans="1:5">
      <c r="A42" s="1">
        <v>273.14999999999998</v>
      </c>
      <c r="B42" s="1">
        <f t="shared" si="0"/>
        <v>0</v>
      </c>
      <c r="C42" s="4">
        <f t="shared" si="1"/>
        <v>32</v>
      </c>
      <c r="D42" s="1">
        <f>2*surfacetension!G42/(vaporpressure!K42-$C$3)</f>
        <v>5.1119201588971504E-9</v>
      </c>
      <c r="E42" s="1">
        <f>((vapordensity!G42/liquiddensity!G42)^(1/3))*D42</f>
        <v>2.7526639628706399E-9</v>
      </c>
    </row>
    <row r="43" spans="1:5">
      <c r="A43" s="1">
        <v>274.14999999999998</v>
      </c>
      <c r="B43" s="1">
        <f t="shared" si="0"/>
        <v>1</v>
      </c>
      <c r="C43" s="4">
        <f t="shared" si="1"/>
        <v>33.799999999999997</v>
      </c>
      <c r="D43" s="1">
        <f>2*surfacetension!G43/(vaporpressure!K43-$C$3)</f>
        <v>4.4302460068444618E-9</v>
      </c>
      <c r="E43" s="1">
        <f>((vapordensity!G43/liquiddensity!G43)^(1/3))*D43</f>
        <v>2.4215337999433853E-9</v>
      </c>
    </row>
    <row r="44" spans="1:5">
      <c r="A44" s="1">
        <v>275.14999999999998</v>
      </c>
      <c r="B44" s="1">
        <f t="shared" si="0"/>
        <v>2</v>
      </c>
      <c r="C44" s="4">
        <f t="shared" si="1"/>
        <v>35.6</v>
      </c>
      <c r="D44" s="1">
        <f>2*surfacetension!G44/(vaporpressure!K44-$C$3)</f>
        <v>3.8423233189938894E-9</v>
      </c>
      <c r="E44" s="1">
        <f>((vapordensity!G44/liquiddensity!G44)^(1/3))*D44</f>
        <v>2.1323989474756684E-9</v>
      </c>
    </row>
    <row r="45" spans="1:5">
      <c r="A45" s="1">
        <v>276.14999999999998</v>
      </c>
      <c r="B45" s="1">
        <f t="shared" si="0"/>
        <v>3</v>
      </c>
      <c r="C45" s="4">
        <f t="shared" si="1"/>
        <v>37.4</v>
      </c>
      <c r="D45" s="1">
        <f>2*surfacetension!G45/(vaporpressure!K45-$C$3)</f>
        <v>3.3319904851104276E-9</v>
      </c>
      <c r="E45" s="1">
        <f>((vapordensity!G45/liquiddensity!G45)^(1/3))*D45</f>
        <v>1.8780799386116935E-9</v>
      </c>
    </row>
    <row r="46" spans="1:5">
      <c r="A46" s="1">
        <v>277.14999999999998</v>
      </c>
      <c r="B46" s="1">
        <f t="shared" si="0"/>
        <v>4</v>
      </c>
      <c r="C46" s="4">
        <f t="shared" si="1"/>
        <v>39.200000000000003</v>
      </c>
      <c r="D46" s="1">
        <f>2*surfacetension!G46/(vaporpressure!K46-$C$3)</f>
        <v>2.8859760775643835E-9</v>
      </c>
      <c r="E46" s="1">
        <f>((vapordensity!G46/liquiddensity!G46)^(1/3))*D46</f>
        <v>1.6526120257800435E-9</v>
      </c>
    </row>
    <row r="47" spans="1:5">
      <c r="A47" s="1">
        <v>278.14999999999998</v>
      </c>
      <c r="B47" s="1">
        <f t="shared" si="0"/>
        <v>5</v>
      </c>
      <c r="C47" s="4">
        <f t="shared" si="1"/>
        <v>41</v>
      </c>
      <c r="D47" s="1">
        <f>2*surfacetension!G47/(vaporpressure!K47-$C$3)</f>
        <v>2.4944643696683832E-9</v>
      </c>
      <c r="E47" s="1">
        <f>((vapordensity!G47/liquiddensity!G47)^(1/3))*D47</f>
        <v>1.4517398080127656E-9</v>
      </c>
    </row>
    <row r="48" spans="1:5">
      <c r="A48" s="1">
        <v>279.14999999999998</v>
      </c>
      <c r="B48" s="1">
        <f t="shared" si="0"/>
        <v>6</v>
      </c>
      <c r="C48" s="4">
        <f t="shared" si="1"/>
        <v>42.8</v>
      </c>
      <c r="D48" s="1">
        <f>2*surfacetension!G48/(vaporpressure!K48-$C$3)</f>
        <v>2.1496511902542998E-9</v>
      </c>
      <c r="E48" s="1">
        <f>((vapordensity!G48/liquiddensity!G48)^(1/3))*D48</f>
        <v>1.2720432791853626E-9</v>
      </c>
    </row>
    <row r="49" spans="1:5">
      <c r="A49" s="1">
        <v>280.14999999999998</v>
      </c>
      <c r="B49" s="1">
        <f t="shared" si="0"/>
        <v>7</v>
      </c>
      <c r="C49" s="4">
        <f t="shared" si="1"/>
        <v>44.6</v>
      </c>
      <c r="D49" s="1">
        <f>2*surfacetension!G49/(vaporpressure!K49-$C$3)</f>
        <v>1.8448035070419043E-9</v>
      </c>
      <c r="E49" s="1">
        <f>((vapordensity!G49/liquiddensity!G49)^(1/3))*D49</f>
        <v>1.1104270830662577E-9</v>
      </c>
    </row>
    <row r="50" spans="1:5">
      <c r="A50" s="1">
        <v>281.14999999999998</v>
      </c>
      <c r="B50" s="1">
        <f t="shared" si="0"/>
        <v>8</v>
      </c>
      <c r="C50" s="4">
        <f t="shared" si="1"/>
        <v>46.4</v>
      </c>
      <c r="D50" s="1">
        <f>2*surfacetension!G50/(vaporpressure!K50-$C$3)</f>
        <v>1.5744972356819245E-9</v>
      </c>
      <c r="E50" s="1">
        <f>((vapordensity!G50/liquiddensity!G50)^(1/3))*D50</f>
        <v>9.645728664831443E-10</v>
      </c>
    </row>
    <row r="51" spans="1:5">
      <c r="A51" s="1">
        <v>282.14999999999998</v>
      </c>
      <c r="B51" s="1">
        <f t="shared" si="0"/>
        <v>9</v>
      </c>
      <c r="C51" s="4">
        <f t="shared" si="1"/>
        <v>48.2</v>
      </c>
      <c r="D51" s="1">
        <f>2*surfacetension!G51/(vaporpressure!K51-$C$3)</f>
        <v>1.3345208735555902E-9</v>
      </c>
      <c r="E51" s="1">
        <f>((vapordensity!G51/liquiddensity!G51)^(1/3))*D51</f>
        <v>8.3262879730224378E-10</v>
      </c>
    </row>
    <row r="52" spans="1:5">
      <c r="A52" s="1">
        <v>283.14999999999998</v>
      </c>
      <c r="B52" s="1">
        <f t="shared" si="0"/>
        <v>10</v>
      </c>
      <c r="C52" s="4">
        <f t="shared" si="1"/>
        <v>50</v>
      </c>
      <c r="D52" s="1">
        <f>2*surfacetension!G52/(vaporpressure!K52-$C$3)</f>
        <v>1.1209849894714546E-9</v>
      </c>
      <c r="E52" s="1">
        <f>((vapordensity!G52/liquiddensity!G52)^(1/3))*D52</f>
        <v>7.127802308162187E-10</v>
      </c>
    </row>
    <row r="53" spans="1:5">
      <c r="A53" s="1">
        <v>284.14999999999998</v>
      </c>
      <c r="B53" s="1">
        <f t="shared" si="0"/>
        <v>11</v>
      </c>
      <c r="C53" s="4">
        <f t="shared" si="1"/>
        <v>51.8</v>
      </c>
      <c r="D53" s="1">
        <f>2*surfacetension!G53/(vaporpressure!K53-$C$3)</f>
        <v>9.3101961019940137E-10</v>
      </c>
      <c r="E53" s="1">
        <f>((vapordensity!G53/liquiddensity!G53)^(1/3))*D53</f>
        <v>6.0385139533119221E-10</v>
      </c>
    </row>
    <row r="54" spans="1:5">
      <c r="A54" s="1">
        <v>285.14999999999998</v>
      </c>
      <c r="B54" s="1">
        <f t="shared" si="0"/>
        <v>12</v>
      </c>
      <c r="C54" s="4">
        <f t="shared" si="1"/>
        <v>53.6</v>
      </c>
      <c r="D54" s="1">
        <f>2*surfacetension!G54/(vaporpressure!K54-$C$3)</f>
        <v>7.6195066391182757E-10</v>
      </c>
      <c r="E54" s="1">
        <f>((vapordensity!G54/liquiddensity!G54)^(1/3))*D54</f>
        <v>5.0462410258667269E-10</v>
      </c>
    </row>
    <row r="55" spans="1:5">
      <c r="A55" s="1">
        <v>286.14999999999998</v>
      </c>
      <c r="B55" s="1">
        <f t="shared" si="0"/>
        <v>13</v>
      </c>
      <c r="C55" s="4">
        <f t="shared" si="1"/>
        <v>55.400000000000006</v>
      </c>
      <c r="D55" s="1">
        <f>2*surfacetension!G55/(vaporpressure!K55-$C$3)</f>
        <v>6.1178618701401292E-10</v>
      </c>
      <c r="E55" s="1">
        <f>((vapordensity!G55/liquiddensity!G55)^(1/3))*D55</f>
        <v>4.1425401771040109E-10</v>
      </c>
    </row>
    <row r="56" spans="1:5">
      <c r="A56" s="1">
        <v>287.14999999999998</v>
      </c>
      <c r="B56" s="1">
        <f t="shared" si="0"/>
        <v>14</v>
      </c>
      <c r="C56" s="4">
        <f t="shared" si="1"/>
        <v>57.2</v>
      </c>
      <c r="D56" s="1">
        <f>2*surfacetension!G56/(vaporpressure!K56-$C$3)</f>
        <v>4.7874853604873682E-10</v>
      </c>
      <c r="E56" s="1">
        <f>((vapordensity!G56/liquiddensity!G56)^(1/3))*D56</f>
        <v>3.3197370586596288E-10</v>
      </c>
    </row>
    <row r="57" spans="1:5">
      <c r="A57" s="1">
        <v>288.14999999999998</v>
      </c>
      <c r="B57" s="1">
        <f t="shared" si="0"/>
        <v>15</v>
      </c>
      <c r="C57" s="4">
        <f t="shared" si="1"/>
        <v>59</v>
      </c>
      <c r="D57" s="1">
        <f>2*surfacetension!G57/(vaporpressure!K57-$C$3)</f>
        <v>3.6140807391297642E-10</v>
      </c>
      <c r="E57" s="1">
        <f>((vapordensity!G57/liquiddensity!G57)^(1/3))*D57</f>
        <v>2.5718825672374002E-10</v>
      </c>
    </row>
    <row r="58" spans="1:5">
      <c r="A58" s="1">
        <v>289.14999999999998</v>
      </c>
      <c r="B58" s="1">
        <f t="shared" si="0"/>
        <v>16</v>
      </c>
      <c r="C58" s="4">
        <f t="shared" si="1"/>
        <v>60.8</v>
      </c>
      <c r="D58" s="1">
        <f>2*surfacetension!G58/(vaporpressure!K58-$C$3)</f>
        <v>2.5866136479263512E-10</v>
      </c>
      <c r="E58" s="1">
        <f>((vapordensity!G58/liquiddensity!G58)^(1/3))*D58</f>
        <v>1.8946279946129376E-10</v>
      </c>
    </row>
    <row r="59" spans="1:5">
      <c r="A59" s="1">
        <v>290.14999999999998</v>
      </c>
      <c r="B59" s="1">
        <f t="shared" si="0"/>
        <v>17</v>
      </c>
      <c r="C59" s="4">
        <f t="shared" si="1"/>
        <v>62.6</v>
      </c>
      <c r="D59" s="1">
        <f>2*surfacetension!G59/(vaporpressure!K59-$C$3)</f>
        <v>1.6988890273836989E-10</v>
      </c>
      <c r="E59" s="1">
        <f>((vapordensity!G59/liquiddensity!G59)^(1/3))*D59</f>
        <v>1.2865234684043224E-10</v>
      </c>
    </row>
    <row r="60" spans="1:5">
      <c r="A60" s="1">
        <v>291.14999999999998</v>
      </c>
      <c r="B60" s="1">
        <f t="shared" si="0"/>
        <v>18</v>
      </c>
      <c r="C60" s="4">
        <f t="shared" si="1"/>
        <v>64.400000000000006</v>
      </c>
      <c r="D60" s="1">
        <f>2*surfacetension!G60/(vaporpressure!K60-$C$3)</f>
        <v>9.490728075278548E-11</v>
      </c>
      <c r="E60" s="1">
        <f>((vapordensity!G60/liquiddensity!G60)^(1/3))*D60</f>
        <v>7.4868101881949809E-11</v>
      </c>
    </row>
    <row r="61" spans="1:5">
      <c r="A61" s="1">
        <v>292.14999999999998</v>
      </c>
      <c r="B61" s="1">
        <f t="shared" si="0"/>
        <v>19</v>
      </c>
      <c r="C61" s="4">
        <f t="shared" si="1"/>
        <v>66.2</v>
      </c>
      <c r="D61" s="1">
        <f>2*surfacetension!G61/(vaporpressure!K61-$C$3)</f>
        <v>3.482764313479398E-11</v>
      </c>
      <c r="E61" s="1">
        <f>((vapordensity!G61/liquiddensity!G61)^(1/3))*D61</f>
        <v>2.9113650462904285E-11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J31" sqref="J31"/>
    </sheetView>
  </sheetViews>
  <sheetFormatPr baseColWidth="10" defaultRowHeight="15" x14ac:dyDescent="0"/>
  <cols>
    <col min="1" max="1" width="16" style="1" customWidth="1"/>
    <col min="2" max="3" width="10.83203125" style="1"/>
    <col min="4" max="4" width="12.83203125" style="1" bestFit="1" customWidth="1"/>
    <col min="5" max="5" width="12.1640625" style="1" bestFit="1" customWidth="1"/>
    <col min="6" max="6" width="12.83203125" style="1" bestFit="1" customWidth="1"/>
    <col min="7" max="7" width="12.1640625" style="1" bestFit="1" customWidth="1"/>
    <col min="8" max="8" width="10.83203125" style="1"/>
    <col min="9" max="9" width="12.1640625" style="1" bestFit="1" customWidth="1"/>
    <col min="10" max="16384" width="10.83203125" style="1"/>
  </cols>
  <sheetData>
    <row r="1" spans="1:12">
      <c r="A1" s="11" t="s">
        <v>35</v>
      </c>
      <c r="B1"/>
      <c r="C1" s="1" t="s">
        <v>36</v>
      </c>
      <c r="D1"/>
      <c r="E1" t="s">
        <v>23</v>
      </c>
      <c r="F1" t="s">
        <v>24</v>
      </c>
      <c r="G1" t="s">
        <v>25</v>
      </c>
      <c r="I1" s="3" t="s">
        <v>44</v>
      </c>
    </row>
    <row r="2" spans="1:12">
      <c r="A2"/>
      <c r="B2"/>
      <c r="C2"/>
      <c r="D2"/>
      <c r="E2"/>
      <c r="F2"/>
      <c r="G2"/>
      <c r="I2" s="3" t="s">
        <v>41</v>
      </c>
    </row>
    <row r="3" spans="1:12">
      <c r="A3" t="s">
        <v>26</v>
      </c>
      <c r="B3" t="s">
        <v>27</v>
      </c>
      <c r="C3" s="9">
        <f>$G$3</f>
        <v>1241056.3107024434</v>
      </c>
      <c r="D3"/>
      <c r="E3" s="10">
        <f>master!$B$2</f>
        <v>180</v>
      </c>
      <c r="F3" s="9">
        <f>E3/14.6959488</f>
        <v>12.248273483369784</v>
      </c>
      <c r="G3" s="9">
        <f>F3*101325</f>
        <v>1241056.3107024434</v>
      </c>
      <c r="I3" s="3" t="s">
        <v>42</v>
      </c>
    </row>
    <row r="4" spans="1:12">
      <c r="A4" t="s">
        <v>1</v>
      </c>
      <c r="B4" t="s">
        <v>1</v>
      </c>
      <c r="C4" t="s">
        <v>1</v>
      </c>
      <c r="D4"/>
      <c r="E4"/>
      <c r="F4"/>
      <c r="G4"/>
      <c r="I4" s="3" t="s">
        <v>43</v>
      </c>
    </row>
    <row r="5" spans="1:12">
      <c r="A5" t="s">
        <v>1</v>
      </c>
      <c r="B5" t="s">
        <v>1</v>
      </c>
      <c r="C5" t="s">
        <v>1</v>
      </c>
      <c r="D5"/>
      <c r="E5"/>
      <c r="F5"/>
      <c r="G5"/>
      <c r="I5" s="3" t="s">
        <v>45</v>
      </c>
    </row>
    <row r="6" spans="1:12">
      <c r="A6" t="s">
        <v>1</v>
      </c>
      <c r="B6" t="s">
        <v>1</v>
      </c>
      <c r="C6" s="10" t="s">
        <v>1</v>
      </c>
      <c r="D6"/>
      <c r="E6"/>
      <c r="F6"/>
      <c r="G6"/>
    </row>
    <row r="7" spans="1:12">
      <c r="A7" s="1" t="s">
        <v>1</v>
      </c>
      <c r="B7" s="1" t="s">
        <v>1</v>
      </c>
    </row>
    <row r="10" spans="1:12">
      <c r="A10" s="1" t="s">
        <v>4</v>
      </c>
      <c r="B10" s="1" t="s">
        <v>5</v>
      </c>
      <c r="C10" s="1" t="s">
        <v>6</v>
      </c>
      <c r="D10" s="1" t="s">
        <v>37</v>
      </c>
      <c r="E10" s="1" t="s">
        <v>38</v>
      </c>
      <c r="F10" s="1" t="s">
        <v>39</v>
      </c>
      <c r="G10" s="1" t="s">
        <v>40</v>
      </c>
      <c r="H10" s="1" t="s">
        <v>1</v>
      </c>
      <c r="I10" s="1" t="s">
        <v>33</v>
      </c>
      <c r="J10" s="1" t="s">
        <v>34</v>
      </c>
    </row>
    <row r="11" spans="1:12">
      <c r="A11" s="1">
        <v>242.15</v>
      </c>
      <c r="B11" s="1">
        <f>A11-273.15</f>
        <v>-30.999999999999972</v>
      </c>
      <c r="C11" s="4">
        <f>(9/5)*B11+32</f>
        <v>-23.799999999999947</v>
      </c>
      <c r="D11" s="1">
        <f>(4/3)*PI()*((Rcrit!D11)^3)*vapordensity!G11*latentheat!H11</f>
        <v>-1.8185155260894103E-16</v>
      </c>
      <c r="E11" s="1">
        <f>4*PI()*((Rcrit!D11)^2)*surfacetension!G11</f>
        <v>2.4172341173529519E-17</v>
      </c>
      <c r="F11" s="1">
        <f>4*PI()*((Rcrit!D11)^2)*surfacetension!I11*A11</f>
        <v>-1.4160621387359095E-16</v>
      </c>
      <c r="G11" s="1">
        <f>(4/3)*PI()*((Rcrit!D11)^3)*$C$3</f>
        <v>-3.9749647586858387E-17</v>
      </c>
      <c r="I11" s="1">
        <f>D11+E11-F11+G11</f>
        <v>-5.5822645148678937E-17</v>
      </c>
      <c r="J11" s="1">
        <f>6241509340000000*I11</f>
        <v>-0.34841756107898525</v>
      </c>
      <c r="L11" s="12" t="s">
        <v>1</v>
      </c>
    </row>
    <row r="12" spans="1:12">
      <c r="A12" s="1">
        <v>243.15</v>
      </c>
      <c r="B12" s="1">
        <f>A12-273.15</f>
        <v>-29.999999999999972</v>
      </c>
      <c r="C12" s="4">
        <f>(9/5)*B12+32</f>
        <v>-21.99999999999995</v>
      </c>
      <c r="D12" s="1">
        <f>(4/3)*PI()*((Rcrit!D12)^3)*vapordensity!G12*latentheat!H12</f>
        <v>-2.0206272593802223E-16</v>
      </c>
      <c r="E12" s="1">
        <f>4*PI()*((Rcrit!D12)^2)*surfacetension!G12</f>
        <v>2.4855635550649707E-17</v>
      </c>
      <c r="F12" s="1">
        <f>4*PI()*((Rcrit!D12)^2)*surfacetension!I12*A12</f>
        <v>-1.4921044320465864E-16</v>
      </c>
      <c r="G12" s="1">
        <f>(4/3)*PI()*((Rcrit!D12)^3)*$C$3</f>
        <v>-4.2997799481710402E-17</v>
      </c>
      <c r="I12" s="1">
        <f t="shared" ref="I12:I61" si="0">D12+E12-F12+G12</f>
        <v>-7.0994446664424289E-17</v>
      </c>
      <c r="J12" s="1">
        <f t="shared" ref="J12:J61" si="1">6241509340000000*I12</f>
        <v>-0.44311250194413604</v>
      </c>
    </row>
    <row r="13" spans="1:12">
      <c r="A13" s="1">
        <v>244.15</v>
      </c>
      <c r="B13" s="1">
        <f t="shared" ref="B13:B61" si="2">A13-273.15</f>
        <v>-28.999999999999972</v>
      </c>
      <c r="C13" s="4">
        <f t="shared" ref="C13:C61" si="3">(9/5)*B13+32</f>
        <v>-20.199999999999953</v>
      </c>
      <c r="D13" s="1">
        <f>(4/3)*PI()*((Rcrit!D13)^3)*vapordensity!G13*latentheat!H13</f>
        <v>-2.2687678642881212E-16</v>
      </c>
      <c r="E13" s="1">
        <f>4*PI()*((Rcrit!D13)^2)*surfacetension!G13</f>
        <v>2.572916336990907E-17</v>
      </c>
      <c r="F13" s="1">
        <f>4*PI()*((Rcrit!D13)^2)*surfacetension!I13*A13</f>
        <v>-1.5834953266009916E-16</v>
      </c>
      <c r="G13" s="1">
        <f>(4/3)*PI()*((Rcrit!D13)^3)*$C$3</f>
        <v>-4.7014584753062543E-17</v>
      </c>
      <c r="I13" s="1">
        <f t="shared" si="0"/>
        <v>-8.9812675151866434E-17</v>
      </c>
      <c r="J13" s="1">
        <f t="shared" si="1"/>
        <v>-0.56056665081076029</v>
      </c>
    </row>
    <row r="14" spans="1:12">
      <c r="A14" s="1">
        <v>245.15</v>
      </c>
      <c r="B14" s="1">
        <f t="shared" si="2"/>
        <v>-27.999999999999972</v>
      </c>
      <c r="C14" s="4">
        <f t="shared" si="3"/>
        <v>-18.399999999999949</v>
      </c>
      <c r="D14" s="1">
        <f>(4/3)*PI()*((Rcrit!D14)^3)*vapordensity!G14*latentheat!H14</f>
        <v>-2.577936704476136E-16</v>
      </c>
      <c r="E14" s="1">
        <f>4*PI()*((Rcrit!D14)^2)*surfacetension!G14</f>
        <v>2.6836816742901555E-17</v>
      </c>
      <c r="F14" s="1">
        <f>4*PI()*((Rcrit!D14)^2)*surfacetension!I14*A14</f>
        <v>-1.6941625566964135E-16</v>
      </c>
      <c r="G14" s="1">
        <f>(4/3)*PI()*((Rcrit!D14)^3)*$C$3</f>
        <v>-5.2038230338523709E-17</v>
      </c>
      <c r="I14" s="1">
        <f t="shared" si="0"/>
        <v>-1.1357882837359443E-16</v>
      </c>
      <c r="J14" s="1">
        <f t="shared" si="1"/>
        <v>-0.70890331812004659</v>
      </c>
    </row>
    <row r="15" spans="1:12">
      <c r="A15" s="1">
        <v>246.15</v>
      </c>
      <c r="B15" s="1">
        <f t="shared" si="2"/>
        <v>-26.999999999999972</v>
      </c>
      <c r="C15" s="4">
        <f t="shared" si="3"/>
        <v>-16.599999999999952</v>
      </c>
      <c r="D15" s="1">
        <f>(4/3)*PI()*((Rcrit!D15)^3)*vapordensity!G15*latentheat!H15</f>
        <v>-2.9709542964259781E-16</v>
      </c>
      <c r="E15" s="1">
        <f>4*PI()*((Rcrit!D15)^2)*surfacetension!G15</f>
        <v>2.8247291132065218E-17</v>
      </c>
      <c r="F15" s="1">
        <f>4*PI()*((Rcrit!D15)^2)*surfacetension!I15*A15</f>
        <v>-1.8284891838200642E-16</v>
      </c>
      <c r="G15" s="1">
        <f>(4/3)*PI()*((Rcrit!D15)^3)*$C$3</f>
        <v>-5.8436769358144258E-17</v>
      </c>
      <c r="I15" s="1">
        <f t="shared" si="0"/>
        <v>-1.4443598948667043E-16</v>
      </c>
      <c r="J15" s="1">
        <f t="shared" si="1"/>
        <v>-0.90149857741319528</v>
      </c>
    </row>
    <row r="16" spans="1:12">
      <c r="A16" s="1">
        <v>247.15</v>
      </c>
      <c r="B16" s="1">
        <f t="shared" si="2"/>
        <v>-25.999999999999972</v>
      </c>
      <c r="C16" s="4">
        <f t="shared" si="3"/>
        <v>-14.799999999999947</v>
      </c>
      <c r="D16" s="1">
        <f>(4/3)*PI()*((Rcrit!D16)^3)*vapordensity!G16*latentheat!H16</f>
        <v>-3.4812445875278572E-16</v>
      </c>
      <c r="E16" s="1">
        <f>4*PI()*((Rcrit!D16)^2)*surfacetension!G16</f>
        <v>3.0052229393309279E-17</v>
      </c>
      <c r="F16" s="1">
        <f>4*PI()*((Rcrit!D16)^2)*surfacetension!I16*A16</f>
        <v>-1.9957637516610629E-16</v>
      </c>
      <c r="G16" s="1">
        <f>(4/3)*PI()*((Rcrit!D16)^3)*$C$3</f>
        <v>-6.674160655610062E-17</v>
      </c>
      <c r="I16" s="1">
        <f t="shared" si="0"/>
        <v>-1.8523746074947078E-16</v>
      </c>
      <c r="J16" s="1">
        <f t="shared" si="1"/>
        <v>-1.1561613413857053</v>
      </c>
    </row>
    <row r="17" spans="1:10">
      <c r="A17" s="1">
        <v>248.15</v>
      </c>
      <c r="B17" s="1">
        <f t="shared" si="2"/>
        <v>-24.999999999999972</v>
      </c>
      <c r="C17" s="4">
        <f t="shared" si="3"/>
        <v>-12.99999999999995</v>
      </c>
      <c r="D17" s="1">
        <f>(4/3)*PI()*((Rcrit!D17)^3)*vapordensity!G17*latentheat!H17</f>
        <v>-4.1609847596326269E-16</v>
      </c>
      <c r="E17" s="1">
        <f>4*PI()*((Rcrit!D17)^2)*surfacetension!G17</f>
        <v>3.2385835497564598E-17</v>
      </c>
      <c r="F17" s="1">
        <f>4*PI()*((Rcrit!D17)^2)*surfacetension!I17*A17</f>
        <v>-2.2096002136569682E-16</v>
      </c>
      <c r="G17" s="1">
        <f>(4/3)*PI()*((Rcrit!D17)^3)*$C$3</f>
        <v>-7.7778247254109848E-17</v>
      </c>
      <c r="I17" s="1">
        <f t="shared" si="0"/>
        <v>-2.4053086635411113E-16</v>
      </c>
      <c r="J17" s="1">
        <f t="shared" si="1"/>
        <v>-1.5012756489074763</v>
      </c>
    </row>
    <row r="18" spans="1:10">
      <c r="A18" s="1">
        <v>249.15</v>
      </c>
      <c r="B18" s="1">
        <f t="shared" si="2"/>
        <v>-23.999999999999972</v>
      </c>
      <c r="C18" s="4">
        <f t="shared" si="3"/>
        <v>-11.199999999999953</v>
      </c>
      <c r="D18" s="1">
        <f>(4/3)*PI()*((Rcrit!D18)^3)*vapordensity!G18*latentheat!H18</f>
        <v>-5.0951090934148692E-16</v>
      </c>
      <c r="E18" s="1">
        <f>4*PI()*((Rcrit!D18)^2)*surfacetension!G18</f>
        <v>3.5451873954369748E-17</v>
      </c>
      <c r="F18" s="1">
        <f>4*PI()*((Rcrit!D18)^2)*surfacetension!I18*A18</f>
        <v>-2.4843550398381593E-16</v>
      </c>
      <c r="G18" s="1">
        <f>(4/3)*PI()*((Rcrit!D18)^3)*$C$3</f>
        <v>-9.2885115463952736E-17</v>
      </c>
      <c r="I18" s="1">
        <f t="shared" si="0"/>
        <v>-3.1850864686725395E-16</v>
      </c>
      <c r="J18" s="1">
        <f t="shared" si="1"/>
        <v>-1.9879746942927272</v>
      </c>
    </row>
    <row r="19" spans="1:10">
      <c r="A19" s="1">
        <v>250.15</v>
      </c>
      <c r="B19" s="1">
        <f t="shared" si="2"/>
        <v>-22.999999999999972</v>
      </c>
      <c r="C19" s="4">
        <f t="shared" si="3"/>
        <v>-9.3999999999999488</v>
      </c>
      <c r="D19" s="1">
        <f>(4/3)*PI()*((Rcrit!D19)^3)*vapordensity!G19*latentheat!H19</f>
        <v>-6.4267515912365837E-16</v>
      </c>
      <c r="E19" s="1">
        <f>4*PI()*((Rcrit!D19)^2)*surfacetension!G19</f>
        <v>3.9565837447461517E-17</v>
      </c>
      <c r="F19" s="1">
        <f>4*PI()*((Rcrit!D19)^2)*surfacetension!I19*A19</f>
        <v>-2.8495376883346966E-16</v>
      </c>
      <c r="G19" s="1">
        <f>(4/3)*PI()*((Rcrit!D19)^3)*$C$3</f>
        <v>-1.1430182679835816E-16</v>
      </c>
      <c r="I19" s="1">
        <f t="shared" si="0"/>
        <v>-4.3245737964108536E-16</v>
      </c>
      <c r="J19" s="1">
        <f t="shared" si="1"/>
        <v>-2.6991867741817601</v>
      </c>
    </row>
    <row r="20" spans="1:10">
      <c r="A20" s="1">
        <v>251.15</v>
      </c>
      <c r="B20" s="1">
        <f t="shared" si="2"/>
        <v>-21.999999999999972</v>
      </c>
      <c r="C20" s="4">
        <f t="shared" si="3"/>
        <v>-7.5999999999999517</v>
      </c>
      <c r="D20" s="1">
        <f>(4/3)*PI()*((Rcrit!D20)^3)*vapordensity!G20*latentheat!H20</f>
        <v>-8.4151477467869367E-16</v>
      </c>
      <c r="E20" s="1">
        <f>4*PI()*((Rcrit!D20)^2)*surfacetension!G20</f>
        <v>4.5248814757594691E-17</v>
      </c>
      <c r="F20" s="1">
        <f>4*PI()*((Rcrit!D20)^2)*surfacetension!I20*A20</f>
        <v>-3.3484285510683747E-16</v>
      </c>
      <c r="G20" s="1">
        <f>(4/3)*PI()*((Rcrit!D20)^3)*$C$3</f>
        <v>-1.4605426692985327E-16</v>
      </c>
      <c r="I20" s="1">
        <f t="shared" si="0"/>
        <v>-6.0747737174411471E-16</v>
      </c>
      <c r="J20" s="1">
        <f t="shared" si="1"/>
        <v>-3.7915756895795441</v>
      </c>
    </row>
    <row r="21" spans="1:10">
      <c r="A21" s="1">
        <v>252.15</v>
      </c>
      <c r="B21" s="1">
        <f t="shared" si="2"/>
        <v>-20.999999999999972</v>
      </c>
      <c r="C21" s="4">
        <f t="shared" si="3"/>
        <v>-5.7999999999999474</v>
      </c>
      <c r="D21" s="1">
        <f>(4/3)*PI()*((Rcrit!D21)^3)*vapordensity!G21*latentheat!H21</f>
        <v>-1.1566118528138855E-15</v>
      </c>
      <c r="E21" s="1">
        <f>4*PI()*((Rcrit!D21)^2)*surfacetension!G21</f>
        <v>5.3421705643042218E-17</v>
      </c>
      <c r="F21" s="1">
        <f>4*PI()*((Rcrit!D21)^2)*surfacetension!I21*A21</f>
        <v>-4.0716490077833217E-16</v>
      </c>
      <c r="G21" s="1">
        <f>(4/3)*PI()*((Rcrit!D21)^3)*$C$3</f>
        <v>-1.959579988704721E-16</v>
      </c>
      <c r="I21" s="1">
        <f t="shared" si="0"/>
        <v>-8.9198324526298331E-16</v>
      </c>
      <c r="J21" s="1">
        <f t="shared" si="1"/>
        <v>-5.5673217564324213</v>
      </c>
    </row>
    <row r="22" spans="1:10">
      <c r="A22" s="1">
        <v>253.15</v>
      </c>
      <c r="B22" s="1">
        <f t="shared" si="2"/>
        <v>-19.999999999999972</v>
      </c>
      <c r="C22" s="4">
        <f t="shared" si="3"/>
        <v>-3.9999999999999503</v>
      </c>
      <c r="D22" s="1">
        <f>(4/3)*PI()*((Rcrit!D22)^3)*vapordensity!G22*latentheat!H22</f>
        <v>-1.696401874379171E-15</v>
      </c>
      <c r="E22" s="1">
        <f>4*PI()*((Rcrit!D22)^2)*surfacetension!G22</f>
        <v>6.5823742885404214E-17</v>
      </c>
      <c r="F22" s="1">
        <f>4*PI()*((Rcrit!D22)^2)*surfacetension!I22*A22</f>
        <v>-5.1619772193275024E-16</v>
      </c>
      <c r="G22" s="1">
        <f>(4/3)*PI()*((Rcrit!D22)^3)*$C$3</f>
        <v>-2.8064352800923843E-16</v>
      </c>
      <c r="I22" s="1">
        <f t="shared" si="0"/>
        <v>-1.395023937570255E-15</v>
      </c>
      <c r="J22" s="1">
        <f t="shared" si="1"/>
        <v>-8.7070549358683227</v>
      </c>
    </row>
    <row r="23" spans="1:10">
      <c r="A23" s="1">
        <v>254.15</v>
      </c>
      <c r="B23" s="1">
        <f t="shared" si="2"/>
        <v>-18.999999999999972</v>
      </c>
      <c r="C23" s="4">
        <f t="shared" si="3"/>
        <v>-2.1999999999999531</v>
      </c>
      <c r="D23" s="1">
        <f>(4/3)*PI()*((Rcrit!D23)^3)*vapordensity!G23*latentheat!H23</f>
        <v>-2.7235342847020038E-15</v>
      </c>
      <c r="E23" s="1">
        <f>4*PI()*((Rcrit!D23)^2)*surfacetension!G23</f>
        <v>8.6095319228023369E-17</v>
      </c>
      <c r="F23" s="1">
        <f>4*PI()*((Rcrit!D23)^2)*surfacetension!I23*A23</f>
        <v>-6.9581178222700072E-16</v>
      </c>
      <c r="G23" s="1">
        <f>(4/3)*PI()*((Rcrit!D23)^3)*$C$3</f>
        <v>-4.4009874678828049E-16</v>
      </c>
      <c r="I23" s="1">
        <f t="shared" si="0"/>
        <v>-2.3817259300352602E-15</v>
      </c>
      <c r="J23" s="1">
        <f t="shared" si="1"/>
        <v>-14.865564637635263</v>
      </c>
    </row>
    <row r="24" spans="1:10">
      <c r="A24" s="1">
        <v>255.15</v>
      </c>
      <c r="B24" s="1">
        <f t="shared" si="2"/>
        <v>-17.999999999999972</v>
      </c>
      <c r="C24" s="4">
        <f t="shared" si="3"/>
        <v>-0.39999999999994884</v>
      </c>
      <c r="D24" s="1">
        <f>(4/3)*PI()*((Rcrit!D24)^3)*vapordensity!G24*latentheat!H24</f>
        <v>-5.0023011096529381E-15</v>
      </c>
      <c r="E24" s="1">
        <f>4*PI()*((Rcrit!D24)^2)*surfacetension!G24</f>
        <v>1.230975309239944E-16</v>
      </c>
      <c r="F24" s="1">
        <f>4*PI()*((Rcrit!D24)^2)*surfacetension!I24*A24</f>
        <v>-1.0251870432243519E-15</v>
      </c>
      <c r="G24" s="1">
        <f>(4/3)*PI()*((Rcrit!D24)^3)*$C$3</f>
        <v>-7.8978152498804808E-16</v>
      </c>
      <c r="I24" s="1">
        <f t="shared" si="0"/>
        <v>-4.6437980604926395E-15</v>
      </c>
      <c r="J24" s="1">
        <f t="shared" si="1"/>
        <v>-28.984308967638693</v>
      </c>
    </row>
    <row r="25" spans="1:10">
      <c r="A25" s="1">
        <v>256.14999999999998</v>
      </c>
      <c r="B25" s="1">
        <f t="shared" si="2"/>
        <v>-17</v>
      </c>
      <c r="C25" s="4">
        <f t="shared" si="3"/>
        <v>1.3999999999999986</v>
      </c>
      <c r="D25" s="1">
        <f>(4/3)*PI()*((Rcrit!D25)^3)*vapordensity!G25*latentheat!H25</f>
        <v>-1.1495591203964212E-14</v>
      </c>
      <c r="E25" s="1">
        <f>4*PI()*((Rcrit!D25)^2)*surfacetension!G25</f>
        <v>2.0422579238487927E-16</v>
      </c>
      <c r="F25" s="1">
        <f>4*PI()*((Rcrit!D25)^2)*surfacetension!I25*A25</f>
        <v>-1.7556935224912917E-15</v>
      </c>
      <c r="G25" s="1">
        <f>(4/3)*PI()*((Rcrit!D25)^3)*$C$3</f>
        <v>-1.7738506882355401E-15</v>
      </c>
      <c r="I25" s="1">
        <f t="shared" si="0"/>
        <v>-1.1309522577323581E-14</v>
      </c>
      <c r="J25" s="1">
        <f t="shared" si="1"/>
        <v>-70.588490797306008</v>
      </c>
    </row>
    <row r="26" spans="1:10">
      <c r="A26" s="1">
        <v>257.14999999999998</v>
      </c>
      <c r="B26" s="1">
        <f t="shared" si="2"/>
        <v>-16</v>
      </c>
      <c r="C26" s="4">
        <f t="shared" si="3"/>
        <v>3.1999999999999993</v>
      </c>
      <c r="D26" s="1">
        <f>(4/3)*PI()*((Rcrit!D26)^3)*vapordensity!G26*latentheat!H26</f>
        <v>-4.0701657824162081E-14</v>
      </c>
      <c r="E26" s="1">
        <f>4*PI()*((Rcrit!D26)^2)*surfacetension!G26</f>
        <v>4.5165755736374545E-16</v>
      </c>
      <c r="F26" s="1">
        <f>4*PI()*((Rcrit!D26)^2)*surfacetension!I26*A26</f>
        <v>-4.004458530439307E-15</v>
      </c>
      <c r="G26" s="1">
        <f>(4/3)*PI()*((Rcrit!D26)^3)*$C$3</f>
        <v>-6.140502169484092E-15</v>
      </c>
      <c r="I26" s="1">
        <f t="shared" si="0"/>
        <v>-4.2386043905843123E-14</v>
      </c>
      <c r="J26" s="1">
        <f t="shared" si="1"/>
        <v>-264.55288892396993</v>
      </c>
    </row>
    <row r="27" spans="1:10">
      <c r="A27" s="1">
        <v>258.14999999999998</v>
      </c>
      <c r="B27" s="1">
        <f t="shared" si="2"/>
        <v>-15</v>
      </c>
      <c r="C27" s="4">
        <f t="shared" si="3"/>
        <v>5</v>
      </c>
      <c r="D27" s="1">
        <f>(4/3)*PI()*((Rcrit!D27)^3)*vapordensity!G27*latentheat!H27</f>
        <v>-4.9993150186952989E-13</v>
      </c>
      <c r="E27" s="1">
        <f>4*PI()*((Rcrit!D27)^2)*surfacetension!G27</f>
        <v>2.2872729653146218E-15</v>
      </c>
      <c r="F27" s="1">
        <f>4*PI()*((Rcrit!D27)^2)*surfacetension!I27*A27</f>
        <v>-2.0952034602896645E-14</v>
      </c>
      <c r="G27" s="1">
        <f>(4/3)*PI()*((Rcrit!D27)^3)*$C$3</f>
        <v>-7.3760528311460536E-14</v>
      </c>
      <c r="I27" s="1">
        <f t="shared" si="0"/>
        <v>-5.5045272261277917E-13</v>
      </c>
      <c r="J27" s="1">
        <f t="shared" si="1"/>
        <v>-3435.6558094160905</v>
      </c>
    </row>
    <row r="28" spans="1:10">
      <c r="A28" s="1">
        <v>259.14999999999998</v>
      </c>
      <c r="B28" s="1">
        <f t="shared" si="2"/>
        <v>-14</v>
      </c>
      <c r="C28" s="4">
        <f t="shared" si="3"/>
        <v>6.8000000000000007</v>
      </c>
      <c r="D28" s="1">
        <f>(4/3)*PI()*((Rcrit!D28)^3)*vapordensity!G28*latentheat!H28</f>
        <v>6.9973444076237047E-12</v>
      </c>
      <c r="E28" s="1">
        <f>4*PI()*((Rcrit!D28)^2)*surfacetension!G28</f>
        <v>1.2626512067665797E-14</v>
      </c>
      <c r="F28" s="1">
        <f>4*PI()*((Rcrit!D28)^2)*surfacetension!I28*A28</f>
        <v>-1.1961727514046469E-13</v>
      </c>
      <c r="G28" s="1">
        <f>(4/3)*PI()*((Rcrit!D28)^3)*$C$3</f>
        <v>1.00996926937463E-12</v>
      </c>
      <c r="I28" s="1">
        <f t="shared" si="0"/>
        <v>8.1395574642064654E-12</v>
      </c>
      <c r="J28" s="1">
        <f t="shared" si="1"/>
        <v>50803.123936311371</v>
      </c>
    </row>
    <row r="29" spans="1:10">
      <c r="A29" s="1">
        <v>260.14999999999998</v>
      </c>
      <c r="B29" s="1">
        <f t="shared" si="2"/>
        <v>-13</v>
      </c>
      <c r="C29" s="4">
        <f t="shared" si="3"/>
        <v>8.5999999999999979</v>
      </c>
      <c r="D29" s="1">
        <f>(4/3)*PI()*((Rcrit!D29)^3)*vapordensity!G29*latentheat!H29</f>
        <v>6.754284109711526E-14</v>
      </c>
      <c r="E29" s="1">
        <f>4*PI()*((Rcrit!D29)^2)*surfacetension!G29</f>
        <v>5.4358386614407427E-16</v>
      </c>
      <c r="F29" s="1">
        <f>4*PI()*((Rcrit!D29)^2)*surfacetension!I29*A29</f>
        <v>-5.3264598079979462E-15</v>
      </c>
      <c r="G29" s="1">
        <f>(4/3)*PI()*((Rcrit!D29)^3)*$C$3</f>
        <v>9.5398867805494332E-15</v>
      </c>
      <c r="I29" s="1">
        <f t="shared" si="0"/>
        <v>8.2952771551806716E-14</v>
      </c>
      <c r="J29" s="1">
        <f t="shared" si="1"/>
        <v>517.75049841948794</v>
      </c>
    </row>
    <row r="30" spans="1:10">
      <c r="A30" s="1">
        <v>261.14999999999998</v>
      </c>
      <c r="B30" s="1">
        <f t="shared" si="2"/>
        <v>-12</v>
      </c>
      <c r="C30" s="4">
        <f t="shared" si="3"/>
        <v>10.399999999999999</v>
      </c>
      <c r="D30" s="1">
        <f>(4/3)*PI()*((Rcrit!D30)^3)*vapordensity!G30*latentheat!H30</f>
        <v>1.0623625080139121E-14</v>
      </c>
      <c r="E30" s="1">
        <f>4*PI()*((Rcrit!D30)^2)*surfacetension!G30</f>
        <v>1.5028033565347888E-16</v>
      </c>
      <c r="F30" s="1">
        <f>4*PI()*((Rcrit!D30)^2)*surfacetension!I30*A30</f>
        <v>-1.5247774995939308E-15</v>
      </c>
      <c r="G30" s="1">
        <f>(4/3)*PI()*((Rcrit!D30)^3)*$C$3</f>
        <v>1.4689526609328695E-15</v>
      </c>
      <c r="I30" s="1">
        <f t="shared" si="0"/>
        <v>1.37676355763194E-14</v>
      </c>
      <c r="J30" s="1">
        <f t="shared" si="1"/>
        <v>85.930826039313814</v>
      </c>
    </row>
    <row r="31" spans="1:10">
      <c r="A31" s="1">
        <v>262.14999999999998</v>
      </c>
      <c r="B31" s="1">
        <f t="shared" si="2"/>
        <v>-11</v>
      </c>
      <c r="C31" s="4">
        <f t="shared" si="3"/>
        <v>12.2</v>
      </c>
      <c r="D31" s="1">
        <f>(4/3)*PI()*((Rcrit!D31)^3)*vapordensity!G31*latentheat!H31</f>
        <v>3.1359829559394055E-15</v>
      </c>
      <c r="E31" s="1">
        <f>4*PI()*((Rcrit!D31)^2)*surfacetension!G31</f>
        <v>6.3145633697644224E-17</v>
      </c>
      <c r="F31" s="1">
        <f>4*PI()*((Rcrit!D31)^2)*surfacetension!I31*A31</f>
        <v>-6.6417920252050794E-16</v>
      </c>
      <c r="G31" s="1">
        <f>(4/3)*PI()*((Rcrit!D31)^3)*$C$3</f>
        <v>4.2460412579822526E-16</v>
      </c>
      <c r="I31" s="1">
        <f t="shared" si="0"/>
        <v>4.2879119179557833E-15</v>
      </c>
      <c r="J31" s="1">
        <f t="shared" si="1"/>
        <v>26.763042285018336</v>
      </c>
    </row>
    <row r="32" spans="1:10">
      <c r="A32" s="1">
        <v>263.14999999999998</v>
      </c>
      <c r="B32" s="1">
        <f t="shared" si="2"/>
        <v>-10</v>
      </c>
      <c r="C32" s="4">
        <f t="shared" si="3"/>
        <v>14</v>
      </c>
      <c r="D32" s="1">
        <f>(4/3)*PI()*((Rcrit!D32)^3)*vapordensity!G32*latentheat!H32</f>
        <v>1.2349434359476033E-15</v>
      </c>
      <c r="E32" s="1">
        <f>4*PI()*((Rcrit!D32)^2)*surfacetension!G32</f>
        <v>3.2119835273594339E-17</v>
      </c>
      <c r="F32" s="1">
        <f>4*PI()*((Rcrit!D32)^2)*surfacetension!I32*A32</f>
        <v>-3.5066863380445885E-16</v>
      </c>
      <c r="G32" s="1">
        <f>(4/3)*PI()*((Rcrit!D32)^3)*$C$3</f>
        <v>1.6379691741315907E-16</v>
      </c>
      <c r="I32" s="1">
        <f t="shared" si="0"/>
        <v>1.7815288224388157E-15</v>
      </c>
      <c r="J32" s="1">
        <f t="shared" si="1"/>
        <v>11.11942878473107</v>
      </c>
    </row>
    <row r="33" spans="1:10">
      <c r="A33" s="1">
        <v>264.14999999999998</v>
      </c>
      <c r="B33" s="1">
        <f t="shared" si="2"/>
        <v>-9</v>
      </c>
      <c r="C33" s="4">
        <f t="shared" si="3"/>
        <v>15.8</v>
      </c>
      <c r="D33" s="1">
        <f>(4/3)*PI()*((Rcrit!D33)^3)*vapordensity!G33*latentheat!H33</f>
        <v>5.7208165565077112E-16</v>
      </c>
      <c r="E33" s="1">
        <f>4*PI()*((Rcrit!D33)^2)*surfacetension!G33</f>
        <v>1.8185387701430108E-17</v>
      </c>
      <c r="F33" s="1">
        <f>4*PI()*((Rcrit!D33)^2)*surfacetension!I33*A33</f>
        <v>-2.0635498270312594E-16</v>
      </c>
      <c r="G33" s="1">
        <f>(4/3)*PI()*((Rcrit!D33)^3)*$C$3</f>
        <v>7.435892942936129E-17</v>
      </c>
      <c r="I33" s="1">
        <f t="shared" si="0"/>
        <v>8.709809554846885E-16</v>
      </c>
      <c r="J33" s="1">
        <f t="shared" si="1"/>
        <v>5.4362357686198077</v>
      </c>
    </row>
    <row r="34" spans="1:10">
      <c r="A34" s="1">
        <v>265.14999999999998</v>
      </c>
      <c r="B34" s="1">
        <f t="shared" si="2"/>
        <v>-8</v>
      </c>
      <c r="C34" s="4">
        <f t="shared" si="3"/>
        <v>17.600000000000001</v>
      </c>
      <c r="D34" s="1">
        <f>(4/3)*PI()*((Rcrit!D34)^3)*vapordensity!G34*latentheat!H34</f>
        <v>2.9447200008723408E-16</v>
      </c>
      <c r="E34" s="1">
        <f>4*PI()*((Rcrit!D34)^2)*surfacetension!G34</f>
        <v>1.1030927421707107E-17</v>
      </c>
      <c r="F34" s="1">
        <f>4*PI()*((Rcrit!D34)^2)*surfacetension!I34*A34</f>
        <v>-1.3004036224172876E-16</v>
      </c>
      <c r="G34" s="1">
        <f>(4/3)*PI()*((Rcrit!D34)^3)*$C$3</f>
        <v>3.7520677663195728E-17</v>
      </c>
      <c r="I34" s="1">
        <f t="shared" si="0"/>
        <v>4.7306396741386567E-16</v>
      </c>
      <c r="J34" s="1">
        <f t="shared" si="1"/>
        <v>2.9526331710310982</v>
      </c>
    </row>
    <row r="35" spans="1:10">
      <c r="A35" s="1">
        <v>266.14999999999998</v>
      </c>
      <c r="B35" s="1">
        <f t="shared" si="2"/>
        <v>-7</v>
      </c>
      <c r="C35" s="4">
        <f t="shared" si="3"/>
        <v>19.399999999999999</v>
      </c>
      <c r="D35" s="1">
        <f>(4/3)*PI()*((Rcrit!D35)^3)*vapordensity!G35*latentheat!H35</f>
        <v>1.6296057002523121E-16</v>
      </c>
      <c r="E35" s="1">
        <f>4*PI()*((Rcrit!D35)^2)*surfacetension!G35</f>
        <v>7.0133096590457772E-18</v>
      </c>
      <c r="F35" s="1">
        <f>4*PI()*((Rcrit!D35)^2)*surfacetension!I35*A35</f>
        <v>-8.6186218588893949E-17</v>
      </c>
      <c r="G35" s="1">
        <f>(4/3)*PI()*((Rcrit!D35)^3)*$C$3</f>
        <v>2.0364052122546395E-17</v>
      </c>
      <c r="I35" s="1">
        <f t="shared" si="0"/>
        <v>2.7652415039571733E-16</v>
      </c>
      <c r="J35" s="1">
        <f t="shared" si="1"/>
        <v>1.7259280674304345</v>
      </c>
    </row>
    <row r="36" spans="1:10">
      <c r="A36" s="1">
        <v>267.14999999999998</v>
      </c>
      <c r="B36" s="1">
        <f t="shared" si="2"/>
        <v>-6</v>
      </c>
      <c r="C36" s="4">
        <f t="shared" si="3"/>
        <v>21.2</v>
      </c>
      <c r="D36" s="1">
        <f>(4/3)*PI()*((Rcrit!D36)^3)*vapordensity!G36*latentheat!H36</f>
        <v>9.4811831743579813E-17</v>
      </c>
      <c r="E36" s="1">
        <f>4*PI()*((Rcrit!D36)^2)*surfacetension!G36</f>
        <v>4.6030562843506461E-18</v>
      </c>
      <c r="F36" s="1">
        <f>4*PI()*((Rcrit!D36)^2)*surfacetension!I36*A36</f>
        <v>-5.8953812038843642E-17</v>
      </c>
      <c r="G36" s="1">
        <f>(4/3)*PI()*((Rcrit!D36)^3)*$C$3</f>
        <v>1.1623708389764105E-17</v>
      </c>
      <c r="I36" s="1">
        <f t="shared" si="0"/>
        <v>1.6999240845653821E-16</v>
      </c>
      <c r="J36" s="1">
        <f t="shared" si="1"/>
        <v>1.0610092051105782</v>
      </c>
    </row>
    <row r="37" spans="1:10">
      <c r="A37" s="1">
        <v>268.14999999999998</v>
      </c>
      <c r="B37" s="1">
        <f t="shared" si="2"/>
        <v>-5</v>
      </c>
      <c r="C37" s="4">
        <f t="shared" si="3"/>
        <v>23</v>
      </c>
      <c r="D37" s="1">
        <f>(4/3)*PI()*((Rcrit!D37)^3)*vapordensity!G37*latentheat!H37</f>
        <v>5.7350787847848282E-17</v>
      </c>
      <c r="E37" s="1">
        <f>4*PI()*((Rcrit!D37)^2)*surfacetension!G37</f>
        <v>3.0956854315531375E-18</v>
      </c>
      <c r="F37" s="1">
        <f>4*PI()*((Rcrit!D37)^2)*surfacetension!I37*A37</f>
        <v>-4.1434174716521351E-17</v>
      </c>
      <c r="G37" s="1">
        <f>(4/3)*PI()*((Rcrit!D37)^3)*$C$3</f>
        <v>6.901046776160161E-18</v>
      </c>
      <c r="I37" s="1">
        <f t="shared" si="0"/>
        <v>1.0878169477208294E-16</v>
      </c>
      <c r="J37" s="1">
        <f t="shared" si="1"/>
        <v>0.67896196394098485</v>
      </c>
    </row>
    <row r="38" spans="1:10">
      <c r="A38" s="1">
        <v>269.14999999999998</v>
      </c>
      <c r="B38" s="1">
        <f t="shared" si="2"/>
        <v>-4</v>
      </c>
      <c r="C38" s="4">
        <f t="shared" si="3"/>
        <v>24.8</v>
      </c>
      <c r="D38" s="1">
        <f>(4/3)*PI()*((Rcrit!D38)^3)*vapordensity!G38*latentheat!H38</f>
        <v>3.566320150646157E-17</v>
      </c>
      <c r="E38" s="1">
        <f>4*PI()*((Rcrit!D38)^2)*surfacetension!G38</f>
        <v>2.1168354071751623E-18</v>
      </c>
      <c r="F38" s="1">
        <f>4*PI()*((Rcrit!D38)^2)*surfacetension!I38*A38</f>
        <v>-2.9609045445119642E-17</v>
      </c>
      <c r="G38" s="1">
        <f>(4/3)*PI()*((Rcrit!D38)^3)*$C$3</f>
        <v>4.2137244125819471E-18</v>
      </c>
      <c r="I38" s="1">
        <f t="shared" si="0"/>
        <v>7.160280677133831E-17</v>
      </c>
      <c r="J38" s="1">
        <f t="shared" si="1"/>
        <v>0.44690958723352331</v>
      </c>
    </row>
    <row r="39" spans="1:10">
      <c r="A39" s="1">
        <v>270.14999999999998</v>
      </c>
      <c r="B39" s="1">
        <f t="shared" si="2"/>
        <v>-3</v>
      </c>
      <c r="C39" s="4">
        <f t="shared" si="3"/>
        <v>26.6</v>
      </c>
      <c r="D39" s="1">
        <f>(4/3)*PI()*((Rcrit!D39)^3)*vapordensity!G39*latentheat!H39</f>
        <v>2.2664573101811952E-17</v>
      </c>
      <c r="E39" s="1">
        <f>4*PI()*((Rcrit!D39)^2)*surfacetension!G39</f>
        <v>1.4659297566398137E-18</v>
      </c>
      <c r="F39" s="1">
        <f>4*PI()*((Rcrit!D39)^2)*surfacetension!I39*A39</f>
        <v>-2.1514909194813936E-17</v>
      </c>
      <c r="G39" s="1">
        <f>(4/3)*PI()*((Rcrit!D39)^3)*$C$3</f>
        <v>2.6306998920879052E-18</v>
      </c>
      <c r="I39" s="1">
        <f t="shared" si="0"/>
        <v>4.8276111945353607E-17</v>
      </c>
      <c r="J39" s="1">
        <f t="shared" si="1"/>
        <v>0.30131580360581012</v>
      </c>
    </row>
    <row r="40" spans="1:10">
      <c r="A40" s="1">
        <v>271.14999999999998</v>
      </c>
      <c r="B40" s="1">
        <f t="shared" si="2"/>
        <v>-2</v>
      </c>
      <c r="C40" s="4">
        <f t="shared" si="3"/>
        <v>28.4</v>
      </c>
      <c r="D40" s="1">
        <f>(4/3)*PI()*((Rcrit!D40)^3)*vapordensity!G40*latentheat!H40</f>
        <v>1.4634853404418589E-17</v>
      </c>
      <c r="E40" s="1">
        <f>4*PI()*((Rcrit!D40)^2)*surfacetension!G40</f>
        <v>1.0237992146292574E-18</v>
      </c>
      <c r="F40" s="1">
        <f>4*PI()*((Rcrit!D40)^2)*surfacetension!I40*A40</f>
        <v>-1.5756200371175991E-17</v>
      </c>
      <c r="G40" s="1">
        <f>(4/3)*PI()*((Rcrit!D40)^3)*$C$3</f>
        <v>1.6696012361522237E-18</v>
      </c>
      <c r="I40" s="1">
        <f t="shared" si="0"/>
        <v>3.3084454226376065E-17</v>
      </c>
      <c r="J40" s="1">
        <f t="shared" si="1"/>
        <v>0.20649693006272868</v>
      </c>
    </row>
    <row r="41" spans="1:10">
      <c r="A41" s="1">
        <v>272.14999999999998</v>
      </c>
      <c r="B41" s="1">
        <f t="shared" si="2"/>
        <v>-1</v>
      </c>
      <c r="C41" s="4">
        <f t="shared" si="3"/>
        <v>30.2</v>
      </c>
      <c r="D41" s="1">
        <f>(4/3)*PI()*((Rcrit!D41)^3)*vapordensity!G41*latentheat!H41</f>
        <v>9.5589995686861383E-18</v>
      </c>
      <c r="E41" s="1">
        <f>4*PI()*((Rcrit!D41)^2)*surfacetension!G41</f>
        <v>7.1888687560889396E-19</v>
      </c>
      <c r="F41" s="1">
        <f>4*PI()*((Rcrit!D41)^2)*surfacetension!I41*A41</f>
        <v>-1.1641275272613006E-17</v>
      </c>
      <c r="G41" s="1">
        <f>(4/3)*PI()*((Rcrit!D41)^3)*$C$3</f>
        <v>1.0723750651347645E-18</v>
      </c>
      <c r="I41" s="1">
        <f t="shared" si="0"/>
        <v>2.2991536782042803E-17</v>
      </c>
      <c r="J41" s="1">
        <f t="shared" si="1"/>
        <v>0.14350189156607371</v>
      </c>
    </row>
    <row r="42" spans="1:10">
      <c r="A42" s="1">
        <v>273.14999999999998</v>
      </c>
      <c r="B42" s="1">
        <f t="shared" si="2"/>
        <v>0</v>
      </c>
      <c r="C42" s="4">
        <f t="shared" si="3"/>
        <v>32</v>
      </c>
      <c r="D42" s="1">
        <f>(4/3)*PI()*((Rcrit!D42)^3)*vapordensity!G42*latentheat!H42</f>
        <v>6.2909243472324648E-18</v>
      </c>
      <c r="E42" s="1">
        <f>4*PI()*((Rcrit!D42)^2)*surfacetension!G42</f>
        <v>5.0606792089486718E-19</v>
      </c>
      <c r="F42" s="1">
        <f>4*PI()*((Rcrit!D42)^2)*surfacetension!I42*A42</f>
        <v>-8.6378464633387079E-18</v>
      </c>
      <c r="G42" s="1">
        <f>(4/3)*PI()*((Rcrit!D42)^3)*$C$3</f>
        <v>6.9443608971438433E-19</v>
      </c>
      <c r="I42" s="1">
        <f t="shared" si="0"/>
        <v>1.6129274821180422E-17</v>
      </c>
      <c r="J42" s="1">
        <f t="shared" si="1"/>
        <v>0.10067101944382444</v>
      </c>
    </row>
    <row r="43" spans="1:10">
      <c r="A43" s="1">
        <v>274.14999999999998</v>
      </c>
      <c r="B43" s="1">
        <f t="shared" si="2"/>
        <v>1</v>
      </c>
      <c r="C43" s="4">
        <f t="shared" si="3"/>
        <v>33.799999999999997</v>
      </c>
      <c r="D43" s="1">
        <f>(4/3)*PI()*((Rcrit!D43)^3)*vapordensity!G43*latentheat!H43</f>
        <v>4.1593801271559425E-18</v>
      </c>
      <c r="E43" s="1">
        <f>4*PI()*((Rcrit!D43)^2)*surfacetension!G43</f>
        <v>3.563471441407701E-19</v>
      </c>
      <c r="F43" s="1">
        <f>4*PI()*((Rcrit!D43)^2)*surfacetension!I43*A43</f>
        <v>-6.4303456296683816E-18</v>
      </c>
      <c r="G43" s="1">
        <f>(4/3)*PI()*((Rcrit!D43)^3)*$C$3</f>
        <v>4.5202621790329132E-19</v>
      </c>
      <c r="I43" s="1">
        <f t="shared" si="0"/>
        <v>1.1398099118868385E-17</v>
      </c>
      <c r="J43" s="1">
        <f t="shared" si="1"/>
        <v>7.1141342108662797E-2</v>
      </c>
    </row>
    <row r="44" spans="1:10">
      <c r="A44" s="1">
        <v>275.14999999999998</v>
      </c>
      <c r="B44" s="1">
        <f t="shared" si="2"/>
        <v>2</v>
      </c>
      <c r="C44" s="4">
        <f t="shared" si="3"/>
        <v>35.6</v>
      </c>
      <c r="D44" s="1">
        <f>(4/3)*PI()*((Rcrit!D44)^3)*vapordensity!G44*latentheat!H44</f>
        <v>2.7542594287970636E-18</v>
      </c>
      <c r="E44" s="1">
        <f>4*PI()*((Rcrit!D44)^2)*surfacetension!G44</f>
        <v>2.5040034618745175E-19</v>
      </c>
      <c r="F44" s="1">
        <f>4*PI()*((Rcrit!D44)^2)*surfacetension!I44*A44</f>
        <v>-4.7881751965445369E-18</v>
      </c>
      <c r="G44" s="1">
        <f>(4/3)*PI()*((Rcrit!D44)^3)*$C$3</f>
        <v>2.9489120232862195E-19</v>
      </c>
      <c r="I44" s="1">
        <f t="shared" si="0"/>
        <v>8.0877261738576744E-18</v>
      </c>
      <c r="J44" s="1">
        <f t="shared" si="1"/>
        <v>5.0479618453495141E-2</v>
      </c>
    </row>
    <row r="45" spans="1:10">
      <c r="A45" s="1">
        <v>276.14999999999998</v>
      </c>
      <c r="B45" s="1">
        <f t="shared" si="2"/>
        <v>3</v>
      </c>
      <c r="C45" s="4">
        <f t="shared" si="3"/>
        <v>37.4</v>
      </c>
      <c r="D45" s="1">
        <f>(4/3)*PI()*((Rcrit!D45)^3)*vapordensity!G45*latentheat!H45</f>
        <v>1.8217478198748229E-18</v>
      </c>
      <c r="E45" s="1">
        <f>4*PI()*((Rcrit!D45)^2)*surfacetension!G45</f>
        <v>1.7521546258893386E-19</v>
      </c>
      <c r="F45" s="1">
        <f>4*PI()*((Rcrit!D45)^2)*surfacetension!I45*A45</f>
        <v>-3.5637247188780225E-18</v>
      </c>
      <c r="G45" s="1">
        <f>(4/3)*PI()*((Rcrit!D45)^3)*$C$3</f>
        <v>1.9230534452154985E-19</v>
      </c>
      <c r="I45" s="1">
        <f t="shared" si="0"/>
        <v>5.7529933458633293E-18</v>
      </c>
      <c r="J45" s="1">
        <f t="shared" si="1"/>
        <v>3.590736170116382E-2</v>
      </c>
    </row>
    <row r="46" spans="1:10">
      <c r="A46" s="1">
        <v>277.14999999999998</v>
      </c>
      <c r="B46" s="1">
        <f t="shared" si="2"/>
        <v>4</v>
      </c>
      <c r="C46" s="4">
        <f t="shared" si="3"/>
        <v>39.200000000000003</v>
      </c>
      <c r="D46" s="1">
        <f>(4/3)*PI()*((Rcrit!D46)^3)*vapordensity!G46*latentheat!H46</f>
        <v>1.1996581182790346E-18</v>
      </c>
      <c r="E46" s="1">
        <f>4*PI()*((Rcrit!D46)^2)*surfacetension!G46</f>
        <v>1.2176553384021277E-19</v>
      </c>
      <c r="F46" s="1">
        <f>4*PI()*((Rcrit!D46)^2)*surfacetension!I46*A46</f>
        <v>-2.6425826395199787E-18</v>
      </c>
      <c r="G46" s="1">
        <f>(4/3)*PI()*((Rcrit!D46)^3)*$C$3</f>
        <v>1.2495633450486093E-19</v>
      </c>
      <c r="I46" s="1">
        <f t="shared" si="0"/>
        <v>4.0889626261440867E-18</v>
      </c>
      <c r="J46" s="1">
        <f t="shared" si="1"/>
        <v>2.5521298421989243E-2</v>
      </c>
    </row>
    <row r="47" spans="1:10">
      <c r="A47" s="1">
        <v>278.14999999999998</v>
      </c>
      <c r="B47" s="1">
        <f t="shared" si="2"/>
        <v>5</v>
      </c>
      <c r="C47" s="4">
        <f t="shared" si="3"/>
        <v>41</v>
      </c>
      <c r="D47" s="1">
        <f>(4/3)*PI()*((Rcrit!D47)^3)*vapordensity!G47*latentheat!H47</f>
        <v>7.8440674395053109E-19</v>
      </c>
      <c r="E47" s="1">
        <f>4*PI()*((Rcrit!D47)^2)*surfacetension!G47</f>
        <v>8.384569711832676E-20</v>
      </c>
      <c r="F47" s="1">
        <f>4*PI()*((Rcrit!D47)^2)*surfacetension!I47*A47</f>
        <v>-1.9474244947412461E-18</v>
      </c>
      <c r="G47" s="1">
        <f>(4/3)*PI()*((Rcrit!D47)^3)*$C$3</f>
        <v>8.068856864302879E-20</v>
      </c>
      <c r="I47" s="1">
        <f t="shared" si="0"/>
        <v>2.8963655044531327E-18</v>
      </c>
      <c r="J47" s="1">
        <f t="shared" si="1"/>
        <v>1.8077692348098039E-2</v>
      </c>
    </row>
    <row r="48" spans="1:10">
      <c r="A48" s="1">
        <v>279.14999999999998</v>
      </c>
      <c r="B48" s="1">
        <f t="shared" si="2"/>
        <v>6</v>
      </c>
      <c r="C48" s="4">
        <f t="shared" si="3"/>
        <v>42.8</v>
      </c>
      <c r="D48" s="1">
        <f>(4/3)*PI()*((Rcrit!D48)^3)*vapordensity!G48*latentheat!H48</f>
        <v>5.0780270894691131E-19</v>
      </c>
      <c r="E48" s="1">
        <f>4*PI()*((Rcrit!D48)^2)*surfacetension!G48</f>
        <v>5.7068088585927105E-20</v>
      </c>
      <c r="F48" s="1">
        <f>4*PI()*((Rcrit!D48)^2)*surfacetension!I48*A48</f>
        <v>-1.4263194515056891E-18</v>
      </c>
      <c r="G48" s="1">
        <f>(4/3)*PI()*((Rcrit!D48)^3)*$C$3</f>
        <v>5.1639744302059194E-20</v>
      </c>
      <c r="I48" s="1">
        <f t="shared" si="0"/>
        <v>2.0428299933405869E-18</v>
      </c>
      <c r="J48" s="1">
        <f t="shared" si="1"/>
        <v>1.2750342483467412E-2</v>
      </c>
    </row>
    <row r="49" spans="1:10">
      <c r="A49" s="1">
        <v>280.14999999999998</v>
      </c>
      <c r="B49" s="1">
        <f t="shared" si="2"/>
        <v>7</v>
      </c>
      <c r="C49" s="4">
        <f t="shared" si="3"/>
        <v>44.6</v>
      </c>
      <c r="D49" s="1">
        <f>(4/3)*PI()*((Rcrit!D49)^3)*vapordensity!G49*latentheat!H49</f>
        <v>3.2426090306414903E-19</v>
      </c>
      <c r="E49" s="1">
        <f>4*PI()*((Rcrit!D49)^2)*surfacetension!G49</f>
        <v>3.8266743885964678E-20</v>
      </c>
      <c r="F49" s="1">
        <f>4*PI()*((Rcrit!D49)^2)*surfacetension!I49*A49</f>
        <v>-1.034098334256904E-18</v>
      </c>
      <c r="G49" s="1">
        <f>(4/3)*PI()*((Rcrit!D49)^3)*$C$3</f>
        <v>3.2638518940729818E-20</v>
      </c>
      <c r="I49" s="1">
        <f t="shared" si="0"/>
        <v>1.4292645001477477E-18</v>
      </c>
      <c r="J49" s="1">
        <f t="shared" si="1"/>
        <v>8.9207677270025983E-3</v>
      </c>
    </row>
    <row r="50" spans="1:10">
      <c r="A50" s="1">
        <v>281.14999999999998</v>
      </c>
      <c r="B50" s="1">
        <f t="shared" si="2"/>
        <v>8</v>
      </c>
      <c r="C50" s="4">
        <f t="shared" si="3"/>
        <v>46.4</v>
      </c>
      <c r="D50" s="1">
        <f>(4/3)*PI()*((Rcrit!D50)^3)*vapordensity!G50*latentheat!H50</f>
        <v>2.0340439291408374E-19</v>
      </c>
      <c r="E50" s="1">
        <f>4*PI()*((Rcrit!D50)^2)*surfacetension!G50</f>
        <v>2.5185594473819591E-20</v>
      </c>
      <c r="F50" s="1">
        <f>4*PI()*((Rcrit!D50)^2)*surfacetension!I50*A50</f>
        <v>-7.4027186749040239E-19</v>
      </c>
      <c r="G50" s="1">
        <f>(4/3)*PI()*((Rcrit!D50)^3)*$C$3</f>
        <v>2.0291109945152834E-20</v>
      </c>
      <c r="I50" s="1">
        <f t="shared" si="0"/>
        <v>9.8915296482345861E-19</v>
      </c>
      <c r="J50" s="1">
        <f t="shared" si="1"/>
        <v>6.1738074686343083E-3</v>
      </c>
    </row>
    <row r="51" spans="1:10">
      <c r="A51" s="1">
        <v>282.14999999999998</v>
      </c>
      <c r="B51" s="1">
        <f t="shared" si="2"/>
        <v>9</v>
      </c>
      <c r="C51" s="4">
        <f t="shared" si="3"/>
        <v>48.2</v>
      </c>
      <c r="D51" s="1">
        <f>(4/3)*PI()*((Rcrit!D51)^3)*vapordensity!G51*latentheat!H51</f>
        <v>1.2476789485218308E-19</v>
      </c>
      <c r="E51" s="1">
        <f>4*PI()*((Rcrit!D51)^2)*surfacetension!G51</f>
        <v>1.6201796747885922E-20</v>
      </c>
      <c r="F51" s="1">
        <f>4*PI()*((Rcrit!D51)^2)*surfacetension!I51*A51</f>
        <v>-5.2157973349940997E-19</v>
      </c>
      <c r="G51" s="1">
        <f>(4/3)*PI()*((Rcrit!D51)^3)*$C$3</f>
        <v>1.2355382924190031E-20</v>
      </c>
      <c r="I51" s="1">
        <f t="shared" si="0"/>
        <v>6.749048080236691E-19</v>
      </c>
      <c r="J51" s="1">
        <f t="shared" si="1"/>
        <v>4.2124246628906376E-3</v>
      </c>
    </row>
    <row r="52" spans="1:10">
      <c r="A52" s="1">
        <v>283.14999999999998</v>
      </c>
      <c r="B52" s="1">
        <f t="shared" si="2"/>
        <v>10</v>
      </c>
      <c r="C52" s="4">
        <f t="shared" si="3"/>
        <v>50</v>
      </c>
      <c r="D52" s="1">
        <f>(4/3)*PI()*((Rcrit!D52)^3)*vapordensity!G52*latentheat!H52</f>
        <v>7.4351982533833249E-20</v>
      </c>
      <c r="E52" s="1">
        <f>4*PI()*((Rcrit!D52)^2)*surfacetension!G52</f>
        <v>1.0127395857458779E-20</v>
      </c>
      <c r="F52" s="1">
        <f>4*PI()*((Rcrit!D52)^2)*surfacetension!I52*A52</f>
        <v>-3.6002262212619969E-19</v>
      </c>
      <c r="G52" s="1">
        <f>(4/3)*PI()*((Rcrit!D52)^3)*$C$3</f>
        <v>7.3228390405758279E-21</v>
      </c>
      <c r="I52" s="1">
        <f t="shared" si="0"/>
        <v>4.5182483955806752E-19</v>
      </c>
      <c r="J52" s="1">
        <f t="shared" si="1"/>
        <v>2.8200689561456798E-3</v>
      </c>
    </row>
    <row r="53" spans="1:10">
      <c r="A53" s="1">
        <v>284.14999999999998</v>
      </c>
      <c r="B53" s="1">
        <f t="shared" si="2"/>
        <v>11</v>
      </c>
      <c r="C53" s="4">
        <f t="shared" si="3"/>
        <v>51.8</v>
      </c>
      <c r="D53" s="1">
        <f>(4/3)*PI()*((Rcrit!D53)^3)*vapordensity!G53*latentheat!H53</f>
        <v>4.2730952233300983E-20</v>
      </c>
      <c r="E53" s="1">
        <f>4*PI()*((Rcrit!D53)^2)*surfacetension!G53</f>
        <v>6.1087311858575902E-21</v>
      </c>
      <c r="F53" s="1">
        <f>4*PI()*((Rcrit!D53)^2)*surfacetension!I53*A53</f>
        <v>-2.4222280292299098E-19</v>
      </c>
      <c r="G53" s="1">
        <f>(4/3)*PI()*((Rcrit!D53)^3)*$C$3</f>
        <v>4.1952377953597511E-21</v>
      </c>
      <c r="I53" s="1">
        <f t="shared" si="0"/>
        <v>2.9525772413750929E-19</v>
      </c>
      <c r="J53" s="1">
        <f t="shared" si="1"/>
        <v>1.8428538429114078E-3</v>
      </c>
    </row>
    <row r="54" spans="1:10">
      <c r="A54" s="1">
        <v>285.14999999999998</v>
      </c>
      <c r="B54" s="1">
        <f t="shared" si="2"/>
        <v>12</v>
      </c>
      <c r="C54" s="4">
        <f t="shared" si="3"/>
        <v>53.6</v>
      </c>
      <c r="D54" s="1">
        <f>(4/3)*PI()*((Rcrit!D54)^3)*vapordensity!G54*latentheat!H54</f>
        <v>2.3428669567660333E-20</v>
      </c>
      <c r="E54" s="1">
        <f>4*PI()*((Rcrit!D54)^2)*surfacetension!G54</f>
        <v>3.5205854314660463E-21</v>
      </c>
      <c r="F54" s="1">
        <f>4*PI()*((Rcrit!D54)^2)*surfacetension!I54*A54</f>
        <v>-1.5762831416661824E-19</v>
      </c>
      <c r="G54" s="1">
        <f>(4/3)*PI()*((Rcrit!D54)^3)*$C$3</f>
        <v>2.2996442246048826E-21</v>
      </c>
      <c r="I54" s="1">
        <f t="shared" si="0"/>
        <v>1.8687721339034951E-19</v>
      </c>
      <c r="J54" s="1">
        <f t="shared" si="1"/>
        <v>1.1663958728090394E-3</v>
      </c>
    </row>
    <row r="55" spans="1:10">
      <c r="A55" s="1">
        <v>286.14999999999998</v>
      </c>
      <c r="B55" s="1">
        <f t="shared" si="2"/>
        <v>13</v>
      </c>
      <c r="C55" s="4">
        <f t="shared" si="3"/>
        <v>55.400000000000006</v>
      </c>
      <c r="D55" s="1">
        <f>(4/3)*PI()*((Rcrit!D55)^3)*vapordensity!G55*latentheat!H55</f>
        <v>1.2085775884741372E-20</v>
      </c>
      <c r="E55" s="1">
        <f>4*PI()*((Rcrit!D55)^2)*surfacetension!G55</f>
        <v>1.9132841188574902E-21</v>
      </c>
      <c r="F55" s="1">
        <f>4*PI()*((Rcrit!D55)^2)*surfacetension!I55*A55</f>
        <v>-9.8275390298730004E-20</v>
      </c>
      <c r="G55" s="1">
        <f>(4/3)*PI()*((Rcrit!D55)^3)*$C$3</f>
        <v>1.1903621199917585E-21</v>
      </c>
      <c r="I55" s="1">
        <f t="shared" si="0"/>
        <v>1.1346481242232063E-19</v>
      </c>
      <c r="J55" s="1">
        <f t="shared" si="1"/>
        <v>7.0819168649526216E-4</v>
      </c>
    </row>
    <row r="56" spans="1:10">
      <c r="A56" s="1">
        <v>287.14999999999998</v>
      </c>
      <c r="B56" s="1">
        <f t="shared" si="2"/>
        <v>14</v>
      </c>
      <c r="C56" s="4">
        <f t="shared" si="3"/>
        <v>57.2</v>
      </c>
      <c r="D56" s="1">
        <f>(4/3)*PI()*((Rcrit!D56)^3)*vapordensity!G56*latentheat!H56</f>
        <v>5.7430559769064886E-21</v>
      </c>
      <c r="E56" s="1">
        <f>4*PI()*((Rcrit!D56)^2)*surfacetension!G56</f>
        <v>9.6132908188260833E-22</v>
      </c>
      <c r="F56" s="1">
        <f>4*PI()*((Rcrit!D56)^2)*surfacetension!I56*A56</f>
        <v>-5.7794498405722059E-20</v>
      </c>
      <c r="G56" s="1">
        <f>(4/3)*PI()*((Rcrit!D56)^3)*$C$3</f>
        <v>5.7043015190094651E-22</v>
      </c>
      <c r="I56" s="1">
        <f t="shared" si="0"/>
        <v>6.5069313616412094E-20</v>
      </c>
      <c r="J56" s="1">
        <f t="shared" si="1"/>
        <v>4.0613072868422525E-4</v>
      </c>
    </row>
    <row r="57" spans="1:10">
      <c r="A57" s="1">
        <v>288.14999999999998</v>
      </c>
      <c r="B57" s="1">
        <f t="shared" si="2"/>
        <v>15</v>
      </c>
      <c r="C57" s="4">
        <f t="shared" si="3"/>
        <v>59</v>
      </c>
      <c r="D57" s="1">
        <f>(4/3)*PI()*((Rcrit!D57)^3)*vapordensity!G57*latentheat!H57</f>
        <v>2.4330683604027374E-21</v>
      </c>
      <c r="E57" s="1">
        <f>4*PI()*((Rcrit!D57)^2)*surfacetension!G57</f>
        <v>4.331402054835967E-22</v>
      </c>
      <c r="F57" s="1">
        <f>4*PI()*((Rcrit!D57)^2)*surfacetension!I57*A57</f>
        <v>-3.1347772677726791E-20</v>
      </c>
      <c r="G57" s="1">
        <f>(4/3)*PI()*((Rcrit!D57)^3)*$C$3</f>
        <v>2.4539948569364495E-22</v>
      </c>
      <c r="I57" s="1">
        <f t="shared" si="0"/>
        <v>3.4459380729306771E-20</v>
      </c>
      <c r="J57" s="1">
        <f t="shared" si="1"/>
        <v>2.1507854667258421E-4</v>
      </c>
    </row>
    <row r="58" spans="1:10">
      <c r="A58" s="1">
        <v>289.14999999999998</v>
      </c>
      <c r="B58" s="1">
        <f t="shared" si="2"/>
        <v>16</v>
      </c>
      <c r="C58" s="4">
        <f t="shared" si="3"/>
        <v>60.8</v>
      </c>
      <c r="D58" s="1">
        <f>(4/3)*PI()*((Rcrit!D58)^3)*vapordensity!G58*latentheat!H58</f>
        <v>8.6931687460239817E-22</v>
      </c>
      <c r="E58" s="1">
        <f>4*PI()*((Rcrit!D58)^2)*surfacetension!G58</f>
        <v>1.6614294779060531E-22</v>
      </c>
      <c r="F58" s="1">
        <f>4*PI()*((Rcrit!D58)^2)*surfacetension!I58*A58</f>
        <v>-1.5060434473249509E-20</v>
      </c>
      <c r="G58" s="1">
        <f>(4/3)*PI()*((Rcrit!D58)^3)*$C$3</f>
        <v>8.9965249931878706E-23</v>
      </c>
      <c r="I58" s="1">
        <f t="shared" si="0"/>
        <v>1.618585954557439E-20</v>
      </c>
      <c r="J58" s="1">
        <f t="shared" si="1"/>
        <v>1.0102419352963072E-4</v>
      </c>
    </row>
    <row r="59" spans="1:10">
      <c r="A59" s="1">
        <v>290.14999999999998</v>
      </c>
      <c r="B59" s="1">
        <f t="shared" si="2"/>
        <v>17</v>
      </c>
      <c r="C59" s="4">
        <f t="shared" si="3"/>
        <v>62.6</v>
      </c>
      <c r="D59" s="1">
        <f>(4/3)*PI()*((Rcrit!D59)^3)*vapordensity!G59*latentheat!H59</f>
        <v>2.3597345700192995E-22</v>
      </c>
      <c r="E59" s="1">
        <f>4*PI()*((Rcrit!D59)^2)*surfacetension!G59</f>
        <v>4.9203013161862407E-23</v>
      </c>
      <c r="F59" s="1">
        <f>4*PI()*((Rcrit!D59)^2)*surfacetension!I59*A59</f>
        <v>-5.9468607455134261E-21</v>
      </c>
      <c r="G59" s="1">
        <f>(4/3)*PI()*((Rcrit!D59)^3)*$C$3</f>
        <v>2.5490310795009399E-23</v>
      </c>
      <c r="I59" s="1">
        <f t="shared" si="0"/>
        <v>6.2575275264722282E-21</v>
      </c>
      <c r="J59" s="1">
        <f t="shared" si="1"/>
        <v>3.9056416501783509E-5</v>
      </c>
    </row>
    <row r="60" spans="1:10">
      <c r="A60" s="1">
        <v>291.14999999999998</v>
      </c>
      <c r="B60" s="1">
        <f t="shared" si="2"/>
        <v>18</v>
      </c>
      <c r="C60" s="4">
        <f t="shared" si="3"/>
        <v>64.400000000000006</v>
      </c>
      <c r="D60" s="1">
        <f>(4/3)*PI()*((Rcrit!D60)^3)*vapordensity!G60*latentheat!H60</f>
        <v>3.8111804752954895E-23</v>
      </c>
      <c r="E60" s="1">
        <f>4*PI()*((Rcrit!D60)^2)*surfacetension!G60</f>
        <v>8.9590063392563721E-24</v>
      </c>
      <c r="F60" s="1">
        <f>4*PI()*((Rcrit!D60)^2)*surfacetension!I60*A60</f>
        <v>-1.6094396524656374E-21</v>
      </c>
      <c r="G60" s="1">
        <f>(4/3)*PI()*((Rcrit!D60)^3)*$C$3</f>
        <v>4.4440474524811859E-24</v>
      </c>
      <c r="I60" s="1">
        <f t="shared" si="0"/>
        <v>1.6609545110103299E-21</v>
      </c>
      <c r="J60" s="1">
        <f t="shared" si="1"/>
        <v>1.0366863093786106E-5</v>
      </c>
    </row>
    <row r="61" spans="1:10">
      <c r="A61" s="1">
        <v>292.14999999999998</v>
      </c>
      <c r="B61" s="1">
        <f t="shared" si="2"/>
        <v>19</v>
      </c>
      <c r="C61" s="4">
        <f t="shared" si="3"/>
        <v>66.2</v>
      </c>
      <c r="D61" s="1">
        <f>(4/3)*PI()*((Rcrit!D61)^3)*vapordensity!G61*latentheat!H61</f>
        <v>1.587831703798451E-24</v>
      </c>
      <c r="E61" s="1">
        <f>4*PI()*((Rcrit!D61)^2)*surfacetension!G61</f>
        <v>4.6204785141792834E-25</v>
      </c>
      <c r="F61" s="1" t="e">
        <f>4*PI()*((Rcrit!D61)^2)*surfacetension!I61*A61</f>
        <v>#REF!</v>
      </c>
      <c r="G61" s="1">
        <f>(4/3)*PI()*((Rcrit!D61)^3)*$C$3</f>
        <v>2.1961012233804518E-25</v>
      </c>
      <c r="I61" s="1" t="e">
        <f t="shared" si="0"/>
        <v>#REF!</v>
      </c>
      <c r="J61" s="1" t="e">
        <f t="shared" si="1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A11" sqref="A11:A61"/>
    </sheetView>
  </sheetViews>
  <sheetFormatPr baseColWidth="10" defaultRowHeight="15" x14ac:dyDescent="0"/>
  <cols>
    <col min="1" max="1" width="16" style="1" customWidth="1"/>
    <col min="2" max="4" width="10.83203125" style="1"/>
    <col min="5" max="5" width="12" style="1" bestFit="1" customWidth="1"/>
    <col min="6" max="6" width="13.6640625" style="1" customWidth="1"/>
    <col min="7" max="7" width="16.5" style="1" customWidth="1"/>
    <col min="8" max="8" width="12.1640625" style="1" bestFit="1" customWidth="1"/>
    <col min="9" max="10" width="13.83203125" style="1" customWidth="1"/>
    <col min="11" max="11" width="18.5" style="1" customWidth="1"/>
    <col min="12" max="16384" width="10.83203125" style="1"/>
  </cols>
  <sheetData>
    <row r="1" spans="1:12">
      <c r="A1" s="11" t="s">
        <v>51</v>
      </c>
      <c r="B1"/>
      <c r="C1" s="1" t="s">
        <v>36</v>
      </c>
      <c r="F1" t="s">
        <v>23</v>
      </c>
      <c r="G1" t="s">
        <v>24</v>
      </c>
      <c r="H1" t="s">
        <v>25</v>
      </c>
      <c r="J1" s="1" t="s">
        <v>49</v>
      </c>
      <c r="K1" s="1" t="s">
        <v>54</v>
      </c>
      <c r="L1" s="1" t="s">
        <v>56</v>
      </c>
    </row>
    <row r="2" spans="1:12">
      <c r="A2"/>
      <c r="B2"/>
      <c r="C2"/>
      <c r="D2"/>
      <c r="E2"/>
      <c r="F2"/>
      <c r="G2"/>
      <c r="H2"/>
      <c r="J2" s="1" t="s">
        <v>50</v>
      </c>
      <c r="K2" s="1" t="s">
        <v>55</v>
      </c>
      <c r="L2" s="1" t="s">
        <v>57</v>
      </c>
    </row>
    <row r="3" spans="1:12">
      <c r="A3" t="s">
        <v>26</v>
      </c>
      <c r="B3" t="s">
        <v>27</v>
      </c>
      <c r="C3" s="9">
        <f>$H$3</f>
        <v>1241056.3107024434</v>
      </c>
      <c r="D3" s="9"/>
      <c r="E3" s="9"/>
      <c r="F3" s="10">
        <f>master!$B$2</f>
        <v>180</v>
      </c>
      <c r="G3" s="9">
        <f>F3/14.6959488</f>
        <v>12.248273483369784</v>
      </c>
      <c r="H3" s="9">
        <f>G3*101325</f>
        <v>1241056.3107024434</v>
      </c>
    </row>
    <row r="4" spans="1:12">
      <c r="A4" t="s">
        <v>1</v>
      </c>
      <c r="B4" t="s">
        <v>1</v>
      </c>
      <c r="C4" t="s">
        <v>1</v>
      </c>
      <c r="D4"/>
      <c r="E4"/>
      <c r="F4"/>
      <c r="G4"/>
      <c r="H4"/>
    </row>
    <row r="5" spans="1:12">
      <c r="A5" t="s">
        <v>1</v>
      </c>
      <c r="B5" t="s">
        <v>1</v>
      </c>
      <c r="C5" t="s">
        <v>1</v>
      </c>
      <c r="D5"/>
      <c r="E5"/>
      <c r="F5"/>
      <c r="G5"/>
      <c r="H5"/>
    </row>
    <row r="6" spans="1:12">
      <c r="A6" s="1" t="s">
        <v>60</v>
      </c>
      <c r="B6">
        <f>master!$B$3</f>
        <v>2.2000000000000002</v>
      </c>
      <c r="C6" s="10" t="s">
        <v>1</v>
      </c>
      <c r="D6" s="10"/>
      <c r="E6" s="10"/>
      <c r="F6"/>
      <c r="G6"/>
      <c r="H6"/>
    </row>
    <row r="7" spans="1:12">
      <c r="A7" s="1" t="s">
        <v>61</v>
      </c>
      <c r="B7">
        <f>master!$B$4</f>
        <v>3.8</v>
      </c>
    </row>
    <row r="9" spans="1:12">
      <c r="E9" s="1" t="s">
        <v>49</v>
      </c>
      <c r="F9" s="1" t="s">
        <v>49</v>
      </c>
      <c r="G9" s="1" t="s">
        <v>49</v>
      </c>
      <c r="I9" s="1" t="s">
        <v>50</v>
      </c>
      <c r="J9" s="1" t="s">
        <v>50</v>
      </c>
      <c r="K9" s="1" t="s">
        <v>50</v>
      </c>
    </row>
    <row r="10" spans="1:12">
      <c r="A10" s="1" t="s">
        <v>4</v>
      </c>
      <c r="B10" s="1" t="s">
        <v>5</v>
      </c>
      <c r="C10" s="1" t="s">
        <v>6</v>
      </c>
      <c r="E10" s="1" t="s">
        <v>58</v>
      </c>
      <c r="F10" s="1" t="s">
        <v>53</v>
      </c>
      <c r="G10" s="1" t="s">
        <v>62</v>
      </c>
      <c r="I10" s="1" t="s">
        <v>59</v>
      </c>
      <c r="J10" s="1" t="s">
        <v>53</v>
      </c>
      <c r="K10" s="1" t="s">
        <v>62</v>
      </c>
    </row>
    <row r="11" spans="1:12">
      <c r="A11" s="1">
        <v>242.15</v>
      </c>
      <c r="B11" s="1">
        <f>A11-273.15</f>
        <v>-30.999999999999972</v>
      </c>
      <c r="C11" s="4">
        <f>(9/5)*B11+32</f>
        <v>-23.799999999999947</v>
      </c>
      <c r="D11" s="4"/>
      <c r="E11" s="13">
        <f>$B$6*Rcrit!D11</f>
        <v>-4.3341813214702856E-8</v>
      </c>
      <c r="F11" s="1">
        <f>Ecrit!I11/E11</f>
        <v>1.2879628471506172E-9</v>
      </c>
      <c r="G11" s="1">
        <f>6241509740*F11</f>
        <v>8.0388326552487079</v>
      </c>
      <c r="H11" s="12" t="s">
        <v>1</v>
      </c>
      <c r="I11" s="13">
        <f>$B$7*Rcrit!E11</f>
        <v>-2.6689303000376085E-8</v>
      </c>
      <c r="J11" s="1">
        <f>Ecrit!I11/I11</f>
        <v>2.0915737345367291E-9</v>
      </c>
      <c r="K11" s="1">
        <f>6241509740*J11</f>
        <v>13.054577836039169</v>
      </c>
    </row>
    <row r="12" spans="1:12">
      <c r="A12" s="1">
        <v>243.15</v>
      </c>
      <c r="B12" s="1">
        <f>A12-273.15</f>
        <v>-29.999999999999972</v>
      </c>
      <c r="C12" s="4">
        <f>(9/5)*B12+32</f>
        <v>-21.99999999999995</v>
      </c>
      <c r="D12" s="4"/>
      <c r="E12" s="13">
        <f>$B$6*Rcrit!D12</f>
        <v>-4.4491603543456228E-8</v>
      </c>
      <c r="F12" s="1">
        <f>Ecrit!I12/E12</f>
        <v>1.5956819042290074E-9</v>
      </c>
      <c r="G12" s="1">
        <f t="shared" ref="G12:G61" si="0">6241509740*F12</f>
        <v>9.9594641471870968</v>
      </c>
      <c r="H12" s="12" t="s">
        <v>1</v>
      </c>
      <c r="I12" s="13">
        <f>$B$7*Rcrit!E12</f>
        <v>-2.7754987344463675E-8</v>
      </c>
      <c r="J12" s="1">
        <f>Ecrit!I12/I12</f>
        <v>2.5578987222484052E-9</v>
      </c>
      <c r="K12" s="1">
        <f t="shared" ref="K12:K61" si="1">6241509740*J12</f>
        <v>15.965149788846976</v>
      </c>
    </row>
    <row r="13" spans="1:12">
      <c r="A13" s="1">
        <v>244.15</v>
      </c>
      <c r="B13" s="1">
        <f t="shared" ref="B13:B61" si="2">A13-273.15</f>
        <v>-28.999999999999972</v>
      </c>
      <c r="C13" s="4">
        <f t="shared" ref="C13:C61" si="3">(9/5)*B13+32</f>
        <v>-20.199999999999953</v>
      </c>
      <c r="D13" s="4"/>
      <c r="E13" s="13">
        <f>$B$6*Rcrit!D13</f>
        <v>-4.5836014714762021E-8</v>
      </c>
      <c r="F13" s="1">
        <f>Ecrit!I13/E13</f>
        <v>1.9594346434953304E-9</v>
      </c>
      <c r="G13" s="1">
        <f t="shared" si="0"/>
        <v>12.229830412269532</v>
      </c>
      <c r="H13" s="12" t="s">
        <v>1</v>
      </c>
      <c r="I13" s="13">
        <f>$B$7*Rcrit!E13</f>
        <v>-2.8965681116666391E-8</v>
      </c>
      <c r="J13" s="1">
        <f>Ecrit!I13/I13</f>
        <v>3.1006581474857723E-9</v>
      </c>
      <c r="K13" s="1">
        <f t="shared" si="1"/>
        <v>19.352788027942804</v>
      </c>
    </row>
    <row r="14" spans="1:12">
      <c r="A14" s="1">
        <v>245.15</v>
      </c>
      <c r="B14" s="1">
        <f t="shared" si="2"/>
        <v>-27.999999999999972</v>
      </c>
      <c r="C14" s="4">
        <f t="shared" si="3"/>
        <v>-18.399999999999949</v>
      </c>
      <c r="D14" s="4"/>
      <c r="E14" s="13">
        <f>$B$6*Rcrit!D14</f>
        <v>-4.7413660791447913E-8</v>
      </c>
      <c r="F14" s="1">
        <f>Ecrit!I14/E14</f>
        <v>2.3954874286796443E-9</v>
      </c>
      <c r="G14" s="1">
        <f t="shared" si="0"/>
        <v>14.951458118151555</v>
      </c>
      <c r="H14" s="12" t="s">
        <v>1</v>
      </c>
      <c r="I14" s="13">
        <f>$B$7*Rcrit!E14</f>
        <v>-3.0352271493336542E-8</v>
      </c>
      <c r="J14" s="1">
        <f>Ecrit!I14/I14</f>
        <v>3.7420207050575846E-9</v>
      </c>
      <c r="K14" s="1">
        <f t="shared" si="1"/>
        <v>23.355858677898581</v>
      </c>
    </row>
    <row r="15" spans="1:12">
      <c r="A15" s="1">
        <v>246.15</v>
      </c>
      <c r="B15" s="1">
        <f t="shared" si="2"/>
        <v>-26.999999999999972</v>
      </c>
      <c r="C15" s="4">
        <f t="shared" si="3"/>
        <v>-16.599999999999952</v>
      </c>
      <c r="D15" s="4"/>
      <c r="E15" s="13">
        <f>$B$6*Rcrit!D15</f>
        <v>-4.9282346895139239E-8</v>
      </c>
      <c r="F15" s="1">
        <f>Ecrit!I15/E15</f>
        <v>2.9307855365328852E-9</v>
      </c>
      <c r="G15" s="1">
        <f t="shared" si="0"/>
        <v>18.292526472121128</v>
      </c>
      <c r="H15" s="12" t="s">
        <v>1</v>
      </c>
      <c r="I15" s="13">
        <f>$B$7*Rcrit!E15</f>
        <v>-3.1957615900274924E-8</v>
      </c>
      <c r="J15" s="1">
        <f>Ecrit!I15/I15</f>
        <v>4.5196109101939573E-9</v>
      </c>
      <c r="K15" s="1">
        <f t="shared" si="1"/>
        <v>28.209195516985851</v>
      </c>
    </row>
    <row r="16" spans="1:12">
      <c r="A16" s="1">
        <v>247.15</v>
      </c>
      <c r="B16" s="1">
        <f t="shared" si="2"/>
        <v>-25.999999999999972</v>
      </c>
      <c r="C16" s="4">
        <f t="shared" si="3"/>
        <v>-14.799999999999947</v>
      </c>
      <c r="D16" s="4"/>
      <c r="E16" s="13">
        <f>$B$6*Rcrit!D16</f>
        <v>-5.1514347206429422E-8</v>
      </c>
      <c r="F16" s="1">
        <f>Ecrit!I16/E16</f>
        <v>3.5958421448530284E-9</v>
      </c>
      <c r="G16" s="1">
        <f t="shared" si="0"/>
        <v>22.443483770602668</v>
      </c>
      <c r="H16" s="12" t="s">
        <v>1</v>
      </c>
      <c r="I16" s="13">
        <f>$B$7*Rcrit!E16</f>
        <v>-3.3837954329371766E-8</v>
      </c>
      <c r="J16" s="1">
        <f>Ecrit!I16/I16</f>
        <v>5.474251160291991E-9</v>
      </c>
      <c r="K16" s="1">
        <f t="shared" si="1"/>
        <v>34.167591936168762</v>
      </c>
    </row>
    <row r="17" spans="1:11">
      <c r="A17" s="1">
        <v>248.15</v>
      </c>
      <c r="B17" s="1">
        <f t="shared" si="2"/>
        <v>-24.999999999999972</v>
      </c>
      <c r="C17" s="4">
        <f t="shared" si="3"/>
        <v>-12.99999999999995</v>
      </c>
      <c r="D17" s="4"/>
      <c r="E17" s="13">
        <f>$B$6*Rcrit!D17</f>
        <v>-5.4210327706103019E-8</v>
      </c>
      <c r="F17" s="1">
        <f>Ecrit!I17/E17</f>
        <v>4.4369934020345738E-9</v>
      </c>
      <c r="G17" s="1">
        <f t="shared" si="0"/>
        <v>27.69353753511453</v>
      </c>
      <c r="H17" s="12" t="s">
        <v>1</v>
      </c>
      <c r="I17" s="13">
        <f>$B$7*Rcrit!E17</f>
        <v>-3.607036766691771E-8</v>
      </c>
      <c r="J17" s="1">
        <f>Ecrit!I17/I17</f>
        <v>6.6683785586892242E-9</v>
      </c>
      <c r="K17" s="1">
        <f t="shared" si="1"/>
        <v>41.620749724065952</v>
      </c>
    </row>
    <row r="18" spans="1:11">
      <c r="A18" s="1">
        <v>249.15</v>
      </c>
      <c r="B18" s="1">
        <f t="shared" si="2"/>
        <v>-23.999999999999972</v>
      </c>
      <c r="C18" s="4">
        <f t="shared" si="3"/>
        <v>-11.199999999999953</v>
      </c>
      <c r="D18" s="4"/>
      <c r="E18" s="13">
        <f>$B$6*Rcrit!D18</f>
        <v>-5.7514589405725851E-8</v>
      </c>
      <c r="F18" s="1">
        <f>Ecrit!I18/E18</f>
        <v>5.5378756965540448E-9</v>
      </c>
      <c r="G18" s="1">
        <f t="shared" si="0"/>
        <v>34.564705098951357</v>
      </c>
      <c r="H18" s="12" t="s">
        <v>1</v>
      </c>
      <c r="I18" s="13">
        <f>$B$7*Rcrit!E18</f>
        <v>-3.8764917189670814E-8</v>
      </c>
      <c r="J18" s="1">
        <f>Ecrit!I18/I18</f>
        <v>8.2164149947448576E-9</v>
      </c>
      <c r="K18" s="1">
        <f t="shared" si="1"/>
        <v>51.282834217582078</v>
      </c>
    </row>
    <row r="19" spans="1:11">
      <c r="A19" s="1">
        <v>250.15</v>
      </c>
      <c r="B19" s="1">
        <f t="shared" si="2"/>
        <v>-22.999999999999972</v>
      </c>
      <c r="C19" s="4">
        <f t="shared" si="3"/>
        <v>-9.3999999999999488</v>
      </c>
      <c r="D19" s="4"/>
      <c r="E19" s="13">
        <f>$B$6*Rcrit!D19</f>
        <v>-6.16330565037876E-8</v>
      </c>
      <c r="F19" s="1">
        <f>Ecrit!I19/E19</f>
        <v>7.016646653156153E-9</v>
      </c>
      <c r="G19" s="1">
        <f t="shared" si="0"/>
        <v>43.794468427812532</v>
      </c>
      <c r="H19" s="12" t="s">
        <v>1</v>
      </c>
      <c r="I19" s="13">
        <f>$B$7*Rcrit!E19</f>
        <v>-4.2078201763137949E-8</v>
      </c>
      <c r="J19" s="1">
        <f>Ecrit!I19/I19</f>
        <v>1.0277468178783579E-8</v>
      </c>
      <c r="K19" s="1">
        <f t="shared" si="1"/>
        <v>64.146917740417763</v>
      </c>
    </row>
    <row r="20" spans="1:11">
      <c r="A20" s="1">
        <v>251.15</v>
      </c>
      <c r="B20" s="1">
        <f t="shared" si="2"/>
        <v>-21.999999999999972</v>
      </c>
      <c r="C20" s="4">
        <f t="shared" si="3"/>
        <v>-7.5999999999999517</v>
      </c>
      <c r="D20" s="4"/>
      <c r="E20" s="13">
        <f>$B$6*Rcrit!D20</f>
        <v>-6.6880687952087735E-8</v>
      </c>
      <c r="F20" s="1">
        <f>Ecrit!I20/E20</f>
        <v>9.0830012421418559E-9</v>
      </c>
      <c r="G20" s="1">
        <f t="shared" si="0"/>
        <v>56.691640721260491</v>
      </c>
      <c r="H20" s="12" t="s">
        <v>1</v>
      </c>
      <c r="I20" s="13">
        <f>$B$7*Rcrit!E20</f>
        <v>-4.6253246047917656E-8</v>
      </c>
      <c r="J20" s="1">
        <f>Ecrit!I20/I20</f>
        <v>1.3133724087489502E-8</v>
      </c>
      <c r="K20" s="1">
        <f t="shared" si="1"/>
        <v>81.974266814538339</v>
      </c>
    </row>
    <row r="21" spans="1:11">
      <c r="A21" s="1">
        <v>252.15</v>
      </c>
      <c r="B21" s="1">
        <f t="shared" si="2"/>
        <v>-20.999999999999972</v>
      </c>
      <c r="C21" s="4">
        <f t="shared" si="3"/>
        <v>-5.7999999999999474</v>
      </c>
      <c r="D21" s="4"/>
      <c r="E21" s="13">
        <f>$B$6*Rcrit!D21</f>
        <v>-7.3764994418397222E-8</v>
      </c>
      <c r="F21" s="1">
        <f>Ecrit!I21/E21</f>
        <v>1.2092229550017018E-8</v>
      </c>
      <c r="G21" s="1">
        <f t="shared" si="0"/>
        <v>75.473768514747036</v>
      </c>
      <c r="H21" s="12" t="s">
        <v>1</v>
      </c>
      <c r="I21" s="13">
        <f>$B$7*Rcrit!E21</f>
        <v>-5.1675433544064403E-8</v>
      </c>
      <c r="J21" s="1">
        <f>Ecrit!I21/I21</f>
        <v>1.726126292684852E-8</v>
      </c>
      <c r="K21" s="1">
        <f t="shared" si="1"/>
        <v>107.73634068262595</v>
      </c>
    </row>
    <row r="22" spans="1:11">
      <c r="A22" s="1">
        <v>253.15</v>
      </c>
      <c r="B22" s="1">
        <f t="shared" si="2"/>
        <v>-19.999999999999972</v>
      </c>
      <c r="C22" s="4">
        <f t="shared" si="3"/>
        <v>-3.9999999999999503</v>
      </c>
      <c r="D22" s="4"/>
      <c r="E22" s="13">
        <f>$B$6*Rcrit!D22</f>
        <v>-8.3147205785752601E-8</v>
      </c>
      <c r="F22" s="1">
        <f>Ecrit!I22/E22</f>
        <v>1.6777760892709331E-8</v>
      </c>
      <c r="G22" s="1">
        <f t="shared" si="0"/>
        <v>104.71855802723638</v>
      </c>
      <c r="H22" s="12" t="s">
        <v>1</v>
      </c>
      <c r="I22" s="13">
        <f>$B$7*Rcrit!E22</f>
        <v>-5.9002488322724792E-8</v>
      </c>
      <c r="J22" s="1">
        <f>Ecrit!I22/I22</f>
        <v>2.3643476355436384E-8</v>
      </c>
      <c r="K22" s="1">
        <f t="shared" si="1"/>
        <v>147.5709879599159</v>
      </c>
    </row>
    <row r="23" spans="1:11">
      <c r="A23" s="1">
        <v>254.15</v>
      </c>
      <c r="B23" s="1">
        <f t="shared" si="2"/>
        <v>-18.999999999999972</v>
      </c>
      <c r="C23" s="4">
        <f t="shared" si="3"/>
        <v>-2.1999999999999531</v>
      </c>
      <c r="D23" s="4"/>
      <c r="E23" s="13">
        <f>$B$6*Rcrit!D23</f>
        <v>-9.6600496651280553E-8</v>
      </c>
      <c r="F23" s="1">
        <f>Ecrit!I23/E23</f>
        <v>2.4655421168620748E-8</v>
      </c>
      <c r="G23" s="1">
        <f t="shared" si="0"/>
        <v>153.88705136774857</v>
      </c>
      <c r="H23" s="12" t="s">
        <v>1</v>
      </c>
      <c r="I23" s="13">
        <f>$B$7*Rcrit!E23</f>
        <v>-6.9439816497370189E-8</v>
      </c>
      <c r="J23" s="1">
        <f>Ecrit!I23/I23</f>
        <v>3.4299139170758907E-8</v>
      </c>
      <c r="K23" s="1">
        <f t="shared" si="1"/>
        <v>214.07841120790724</v>
      </c>
    </row>
    <row r="24" spans="1:11">
      <c r="A24" s="1">
        <v>255.15</v>
      </c>
      <c r="B24" s="1">
        <f t="shared" si="2"/>
        <v>-17.999999999999972</v>
      </c>
      <c r="C24" s="4">
        <f t="shared" si="3"/>
        <v>-0.39999999999994884</v>
      </c>
      <c r="D24" s="4"/>
      <c r="E24" s="13">
        <f>$B$6*Rcrit!D24</f>
        <v>-1.1739014490675233E-7</v>
      </c>
      <c r="F24" s="1">
        <f>Ecrit!I24/E24</f>
        <v>3.9558670484489079E-8</v>
      </c>
      <c r="G24" s="1">
        <f t="shared" si="0"/>
        <v>246.9058271303891</v>
      </c>
      <c r="H24" s="12" t="s">
        <v>1</v>
      </c>
      <c r="I24" s="13">
        <f>$B$7*Rcrit!E24</f>
        <v>-8.5482834406972165E-8</v>
      </c>
      <c r="J24" s="1">
        <f>Ecrit!I24/I24</f>
        <v>5.4324334150926109E-8</v>
      </c>
      <c r="K24" s="1">
        <f t="shared" si="1"/>
        <v>339.06586072201992</v>
      </c>
    </row>
    <row r="25" spans="1:11">
      <c r="A25" s="1">
        <v>256.14999999999998</v>
      </c>
      <c r="B25" s="1">
        <f t="shared" si="2"/>
        <v>-17</v>
      </c>
      <c r="C25" s="4">
        <f t="shared" si="3"/>
        <v>1.3999999999999986</v>
      </c>
      <c r="D25" s="4"/>
      <c r="E25" s="13">
        <f>$B$6*Rcrit!D25</f>
        <v>-1.5373343657770253E-7</v>
      </c>
      <c r="F25" s="1">
        <f>Ecrit!I25/E25</f>
        <v>7.3565795633582507E-8</v>
      </c>
      <c r="G25" s="1">
        <f t="shared" si="0"/>
        <v>459.16162997785466</v>
      </c>
      <c r="H25" s="12" t="s">
        <v>1</v>
      </c>
      <c r="I25" s="13">
        <f>$B$7*Rcrit!E25</f>
        <v>-1.1340874194632767E-7</v>
      </c>
      <c r="J25" s="1">
        <f>Ecrit!I25/I25</f>
        <v>9.9723552022788299E-8</v>
      </c>
      <c r="K25" s="1">
        <f t="shared" si="1"/>
        <v>622.42552125762984</v>
      </c>
    </row>
    <row r="26" spans="1:11">
      <c r="A26" s="1">
        <v>257.14999999999998</v>
      </c>
      <c r="B26" s="1">
        <f t="shared" si="2"/>
        <v>-16</v>
      </c>
      <c r="C26" s="4">
        <f t="shared" si="3"/>
        <v>3.1999999999999993</v>
      </c>
      <c r="D26" s="4"/>
      <c r="E26" s="13">
        <f>$B$6*Rcrit!D26</f>
        <v>-2.3255764006462817E-7</v>
      </c>
      <c r="F26" s="1">
        <f>Ecrit!I26/E26</f>
        <v>1.8226038023977183E-7</v>
      </c>
      <c r="G26" s="1">
        <f t="shared" si="0"/>
        <v>1137.5799384826394</v>
      </c>
      <c r="H26" s="12" t="s">
        <v>1</v>
      </c>
      <c r="I26" s="13">
        <f>$B$7*Rcrit!E26</f>
        <v>-1.7379471473186391E-7</v>
      </c>
      <c r="J26" s="1">
        <f>Ecrit!I26/I26</f>
        <v>2.4388568991432032E-7</v>
      </c>
      <c r="K26" s="1">
        <f t="shared" si="1"/>
        <v>1522.2149090468499</v>
      </c>
    </row>
    <row r="27" spans="1:11">
      <c r="A27" s="1">
        <v>258.14999999999998</v>
      </c>
      <c r="B27" s="1">
        <f t="shared" si="2"/>
        <v>-15</v>
      </c>
      <c r="C27" s="4">
        <f t="shared" si="3"/>
        <v>5</v>
      </c>
      <c r="D27" s="4"/>
      <c r="E27" s="13">
        <f>$B$6*Rcrit!D27</f>
        <v>-5.3260346580923904E-7</v>
      </c>
      <c r="F27" s="1">
        <f>Ecrit!I27/E27</f>
        <v>1.0335132194012667E-6</v>
      </c>
      <c r="G27" s="1">
        <f t="shared" si="0"/>
        <v>6450.6828253117637</v>
      </c>
      <c r="H27" s="12" t="s">
        <v>1</v>
      </c>
      <c r="I27" s="13">
        <f>$B$7*Rcrit!E27</f>
        <v>-4.0324679465644511E-7</v>
      </c>
      <c r="J27" s="1">
        <f>Ecrit!I27/I27</f>
        <v>1.3650517001176645E-6</v>
      </c>
      <c r="K27" s="1">
        <f t="shared" si="1"/>
        <v>8519.9834818879626</v>
      </c>
    </row>
    <row r="28" spans="1:11">
      <c r="A28" s="1">
        <v>259.14999999999998</v>
      </c>
      <c r="B28" s="1">
        <f t="shared" si="2"/>
        <v>-14</v>
      </c>
      <c r="C28" s="4">
        <f t="shared" si="3"/>
        <v>6.8000000000000007</v>
      </c>
      <c r="D28" s="4"/>
      <c r="E28" s="13">
        <f>$B$6*Rcrit!D28</f>
        <v>1.2741836709183913E-6</v>
      </c>
      <c r="F28" s="1">
        <f>Ecrit!I28/E28</f>
        <v>6.3880566436232302E-6</v>
      </c>
      <c r="G28" s="1">
        <f t="shared" si="0"/>
        <v>39871.1177608461</v>
      </c>
      <c r="H28" s="12" t="s">
        <v>1</v>
      </c>
      <c r="I28" s="13">
        <f>$B$7*Rcrit!E28</f>
        <v>9.7741516666545737E-7</v>
      </c>
      <c r="J28" s="1">
        <f>Ecrit!I28/I28</f>
        <v>8.3276357292217202E-6</v>
      </c>
      <c r="K28" s="1">
        <f t="shared" si="1"/>
        <v>51977.019515109372</v>
      </c>
    </row>
    <row r="29" spans="1:11">
      <c r="A29" s="1">
        <v>260.14999999999998</v>
      </c>
      <c r="B29" s="1">
        <f t="shared" si="2"/>
        <v>-13</v>
      </c>
      <c r="C29" s="4">
        <f t="shared" si="3"/>
        <v>8.5999999999999979</v>
      </c>
      <c r="D29" s="4"/>
      <c r="E29" s="13">
        <f>$B$6*Rcrit!D29</f>
        <v>2.6934591223555579E-7</v>
      </c>
      <c r="F29" s="1">
        <f>Ecrit!I29/E29</f>
        <v>3.0797857989862706E-7</v>
      </c>
      <c r="G29" s="1">
        <f t="shared" si="0"/>
        <v>1922.2513061486491</v>
      </c>
      <c r="H29" s="12" t="s">
        <v>1</v>
      </c>
      <c r="I29" s="13">
        <f>$B$7*Rcrit!E29</f>
        <v>2.0934582464827076E-7</v>
      </c>
      <c r="J29" s="1">
        <f>Ecrit!I29/I29</f>
        <v>3.9624755684131065E-7</v>
      </c>
      <c r="K29" s="1">
        <f t="shared" si="1"/>
        <v>2473.1829854762441</v>
      </c>
    </row>
    <row r="30" spans="1:11">
      <c r="A30" s="1">
        <v>261.14999999999998</v>
      </c>
      <c r="B30" s="1">
        <f t="shared" si="2"/>
        <v>-12</v>
      </c>
      <c r="C30" s="4">
        <f t="shared" si="3"/>
        <v>10.399999999999999</v>
      </c>
      <c r="D30" s="4"/>
      <c r="E30" s="13">
        <f>$B$6*Rcrit!D30</f>
        <v>1.4436610811046888E-7</v>
      </c>
      <c r="F30" s="1">
        <f>Ecrit!I30/E30</f>
        <v>9.5366119905264825E-8</v>
      </c>
      <c r="G30" s="1">
        <f t="shared" si="0"/>
        <v>595.22856625471832</v>
      </c>
      <c r="H30" s="12" t="s">
        <v>1</v>
      </c>
      <c r="I30" s="13">
        <f>$B$7*Rcrit!E30</f>
        <v>1.1369324030731128E-7</v>
      </c>
      <c r="J30" s="1">
        <f>Ecrit!I30/I30</f>
        <v>1.2109458345197716E-7</v>
      </c>
      <c r="K30" s="1">
        <f t="shared" si="1"/>
        <v>755.81302207675822</v>
      </c>
    </row>
    <row r="31" spans="1:11">
      <c r="A31" s="1">
        <v>262.14999999999998</v>
      </c>
      <c r="B31" s="1">
        <f t="shared" si="2"/>
        <v>-11</v>
      </c>
      <c r="C31" s="4">
        <f t="shared" si="3"/>
        <v>12.2</v>
      </c>
      <c r="D31" s="4"/>
      <c r="E31" s="13">
        <f>$B$6*Rcrit!D31</f>
        <v>9.5453249711955986E-8</v>
      </c>
      <c r="F31" s="1">
        <f>Ecrit!I31/E31</f>
        <v>4.4921591783361794E-8</v>
      </c>
      <c r="G31" s="1">
        <f t="shared" si="0"/>
        <v>280.3785526521566</v>
      </c>
      <c r="H31" s="12" t="s">
        <v>1</v>
      </c>
      <c r="I31" s="13">
        <f>$B$7*Rcrit!E31</f>
        <v>7.6177676777454523E-8</v>
      </c>
      <c r="J31" s="1">
        <f>Ecrit!I31/I31</f>
        <v>5.6288299923906706E-8</v>
      </c>
      <c r="K31" s="1">
        <f t="shared" si="1"/>
        <v>351.32397222310499</v>
      </c>
    </row>
    <row r="32" spans="1:11">
      <c r="A32" s="1">
        <v>263.14999999999998</v>
      </c>
      <c r="B32" s="1">
        <f t="shared" si="2"/>
        <v>-10</v>
      </c>
      <c r="C32" s="4">
        <f t="shared" si="3"/>
        <v>14</v>
      </c>
      <c r="D32" s="4"/>
      <c r="E32" s="13">
        <f>$B$6*Rcrit!D32</f>
        <v>6.9486092487233515E-8</v>
      </c>
      <c r="F32" s="1">
        <f>Ecrit!I32/E32</f>
        <v>2.5638638735746019E-8</v>
      </c>
      <c r="G32" s="1">
        <f t="shared" si="0"/>
        <v>160.02381338950008</v>
      </c>
      <c r="H32" s="12" t="s">
        <v>1</v>
      </c>
      <c r="I32" s="13">
        <f>$B$7*Rcrit!E32</f>
        <v>5.6198454451785474E-8</v>
      </c>
      <c r="J32" s="1">
        <f>Ecrit!I32/I32</f>
        <v>3.1700672906712204E-8</v>
      </c>
      <c r="K32" s="1">
        <f t="shared" si="1"/>
        <v>197.86005871179833</v>
      </c>
    </row>
    <row r="33" spans="1:11">
      <c r="A33" s="1">
        <v>264.14999999999998</v>
      </c>
      <c r="B33" s="1">
        <f t="shared" si="2"/>
        <v>-9</v>
      </c>
      <c r="C33" s="4">
        <f t="shared" si="3"/>
        <v>15.8</v>
      </c>
      <c r="D33" s="4"/>
      <c r="E33" s="13">
        <f>$B$6*Rcrit!D33</f>
        <v>5.3403988221788764E-8</v>
      </c>
      <c r="F33" s="1">
        <f>Ecrit!I33/E33</f>
        <v>1.6309286712210931E-8</v>
      </c>
      <c r="G33" s="1">
        <f t="shared" si="0"/>
        <v>101.79457186671711</v>
      </c>
      <c r="H33" s="12" t="s">
        <v>1</v>
      </c>
      <c r="I33" s="13">
        <f>$B$7*Rcrit!E33</f>
        <v>4.3774115260941032E-8</v>
      </c>
      <c r="J33" s="1">
        <f>Ecrit!I33/I33</f>
        <v>1.9897168687309857E-8</v>
      </c>
      <c r="K33" s="1">
        <f t="shared" si="1"/>
        <v>124.18837216026749</v>
      </c>
    </row>
    <row r="34" spans="1:11">
      <c r="A34" s="1">
        <v>265.14999999999998</v>
      </c>
      <c r="B34" s="1">
        <f t="shared" si="2"/>
        <v>-8</v>
      </c>
      <c r="C34" s="4">
        <f t="shared" si="3"/>
        <v>17.600000000000001</v>
      </c>
      <c r="D34" s="4"/>
      <c r="E34" s="13">
        <f>$B$6*Rcrit!D34</f>
        <v>4.2516046479417879E-8</v>
      </c>
      <c r="F34" s="1">
        <f>Ecrit!I34/E34</f>
        <v>1.1126715830524766E-8</v>
      </c>
      <c r="G34" s="1">
        <f t="shared" si="0"/>
        <v>69.447505230432512</v>
      </c>
      <c r="H34" s="12" t="s">
        <v>1</v>
      </c>
      <c r="I34" s="13">
        <f>$B$7*Rcrit!E34</f>
        <v>3.53239460823411E-8</v>
      </c>
      <c r="J34" s="1">
        <f>Ecrit!I34/I34</f>
        <v>1.3392160839311112E-8</v>
      </c>
      <c r="K34" s="1">
        <f t="shared" si="1"/>
        <v>83.587302318206881</v>
      </c>
    </row>
    <row r="35" spans="1:11">
      <c r="A35" s="1">
        <v>266.14999999999998</v>
      </c>
      <c r="B35" s="1">
        <f t="shared" si="2"/>
        <v>-7</v>
      </c>
      <c r="C35" s="4">
        <f t="shared" si="3"/>
        <v>19.399999999999999</v>
      </c>
      <c r="D35" s="4"/>
      <c r="E35" s="13">
        <f>$B$6*Rcrit!D35</f>
        <v>3.4680396061274473E-8</v>
      </c>
      <c r="F35" s="1">
        <f>Ecrit!I35/E35</f>
        <v>7.9735003575837287E-9</v>
      </c>
      <c r="G35" s="1">
        <f t="shared" si="0"/>
        <v>49.766680143752325</v>
      </c>
      <c r="H35" s="12" t="s">
        <v>1</v>
      </c>
      <c r="I35" s="13">
        <f>$B$7*Rcrit!E35</f>
        <v>2.920779843496299E-8</v>
      </c>
      <c r="J35" s="1">
        <f>Ecrit!I35/I35</f>
        <v>9.4674766744728715E-9</v>
      </c>
      <c r="K35" s="1">
        <f t="shared" si="1"/>
        <v>59.091347876945235</v>
      </c>
    </row>
    <row r="36" spans="1:11">
      <c r="A36" s="1">
        <v>267.14999999999998</v>
      </c>
      <c r="B36" s="1">
        <f t="shared" si="2"/>
        <v>-6</v>
      </c>
      <c r="C36" s="4">
        <f t="shared" si="3"/>
        <v>21.2</v>
      </c>
      <c r="D36" s="4"/>
      <c r="E36" s="13">
        <f>$B$6*Rcrit!D36</f>
        <v>2.8768080411400407E-8</v>
      </c>
      <c r="F36" s="1">
        <f>Ecrit!I36/E36</f>
        <v>5.9090633099444651E-9</v>
      </c>
      <c r="G36" s="1">
        <f t="shared" si="0"/>
        <v>36.881476203295016</v>
      </c>
      <c r="H36" s="12" t="s">
        <v>1</v>
      </c>
      <c r="I36" s="13">
        <f>$B$7*Rcrit!E36</f>
        <v>2.4563294441795912E-8</v>
      </c>
      <c r="J36" s="1">
        <f>Ecrit!I36/I36</f>
        <v>6.9205866851185064E-9</v>
      </c>
      <c r="K36" s="1">
        <f t="shared" si="1"/>
        <v>43.194909201681469</v>
      </c>
    </row>
    <row r="37" spans="1:11">
      <c r="A37" s="1">
        <v>268.14999999999998</v>
      </c>
      <c r="B37" s="1">
        <f t="shared" si="2"/>
        <v>-5</v>
      </c>
      <c r="C37" s="4">
        <f t="shared" si="3"/>
        <v>23</v>
      </c>
      <c r="D37" s="4"/>
      <c r="E37" s="13">
        <f>$B$6*Rcrit!D37</f>
        <v>2.4178775656900489E-8</v>
      </c>
      <c r="F37" s="1">
        <f>Ecrit!I37/E37</f>
        <v>4.4990572027180893E-9</v>
      </c>
      <c r="G37" s="1">
        <f t="shared" si="0"/>
        <v>28.080909351582108</v>
      </c>
      <c r="H37" s="12" t="s">
        <v>1</v>
      </c>
      <c r="I37" s="13">
        <f>$B$7*Rcrit!E37</f>
        <v>2.0932720339509036E-8</v>
      </c>
      <c r="J37" s="1">
        <f>Ecrit!I37/I37</f>
        <v>5.1967299523304268E-9</v>
      </c>
      <c r="K37" s="1">
        <f t="shared" si="1"/>
        <v>32.435440613620095</v>
      </c>
    </row>
    <row r="38" spans="1:11">
      <c r="A38" s="1">
        <v>269.14999999999998</v>
      </c>
      <c r="B38" s="1">
        <f t="shared" si="2"/>
        <v>-4</v>
      </c>
      <c r="C38" s="4">
        <f t="shared" si="3"/>
        <v>24.8</v>
      </c>
      <c r="D38" s="4"/>
      <c r="E38" s="13">
        <f>$B$6*Rcrit!D38</f>
        <v>2.051247310986208E-8</v>
      </c>
      <c r="F38" s="1">
        <f>Ecrit!I38/E38</f>
        <v>3.4906959481600876E-9</v>
      </c>
      <c r="G38" s="1">
        <f t="shared" si="0"/>
        <v>21.78721275981972</v>
      </c>
      <c r="H38" s="12" t="s">
        <v>1</v>
      </c>
      <c r="I38" s="13">
        <f>$B$7*Rcrit!E38</f>
        <v>1.8009076731637245E-8</v>
      </c>
      <c r="J38" s="1">
        <f>Ecrit!I38/I38</f>
        <v>3.9759287962581045E-9</v>
      </c>
      <c r="K38" s="1">
        <f t="shared" si="1"/>
        <v>24.815798307391436</v>
      </c>
    </row>
    <row r="39" spans="1:11">
      <c r="A39" s="1">
        <v>270.14999999999998</v>
      </c>
      <c r="B39" s="1">
        <f t="shared" si="2"/>
        <v>-3</v>
      </c>
      <c r="C39" s="4">
        <f t="shared" si="3"/>
        <v>26.6</v>
      </c>
      <c r="D39" s="4"/>
      <c r="E39" s="13">
        <f>$B$6*Rcrit!D39</f>
        <v>1.7531527244879775E-8</v>
      </c>
      <c r="F39" s="1">
        <f>Ecrit!I39/E39</f>
        <v>2.7536740679254304E-9</v>
      </c>
      <c r="G39" s="1">
        <f t="shared" si="0"/>
        <v>17.187083515741996</v>
      </c>
      <c r="H39" s="12" t="s">
        <v>1</v>
      </c>
      <c r="I39" s="13">
        <f>$B$7*Rcrit!E39</f>
        <v>1.5611422801546152E-8</v>
      </c>
      <c r="J39" s="1">
        <f>Ecrit!I39/I39</f>
        <v>3.0923582404399648E-9</v>
      </c>
      <c r="K39" s="1">
        <f t="shared" si="1"/>
        <v>19.300984077275302</v>
      </c>
    </row>
    <row r="40" spans="1:11">
      <c r="A40" s="1">
        <v>271.14999999999998</v>
      </c>
      <c r="B40" s="1">
        <f t="shared" si="2"/>
        <v>-2</v>
      </c>
      <c r="C40" s="4">
        <f t="shared" si="3"/>
        <v>28.4</v>
      </c>
      <c r="D40" s="4"/>
      <c r="E40" s="13">
        <f>$B$6*Rcrit!D40</f>
        <v>1.5066078796768062E-8</v>
      </c>
      <c r="F40" s="1">
        <f>Ecrit!I40/E40</f>
        <v>2.1959565373754223E-9</v>
      </c>
      <c r="G40" s="1">
        <f t="shared" si="0"/>
        <v>13.706084116645373</v>
      </c>
      <c r="H40" s="12" t="s">
        <v>1</v>
      </c>
      <c r="I40" s="13">
        <f>$B$7*Rcrit!E40</f>
        <v>1.3609429982658244E-8</v>
      </c>
      <c r="J40" s="1">
        <f>Ecrit!I40/I40</f>
        <v>2.4309948519911404E-9</v>
      </c>
      <c r="K40" s="1">
        <f t="shared" si="1"/>
        <v>15.173078046592561</v>
      </c>
    </row>
    <row r="41" spans="1:11">
      <c r="A41" s="1">
        <v>272.14999999999998</v>
      </c>
      <c r="B41" s="1">
        <f t="shared" si="2"/>
        <v>-1</v>
      </c>
      <c r="C41" s="4">
        <f t="shared" si="3"/>
        <v>30.2</v>
      </c>
      <c r="D41" s="4"/>
      <c r="E41" s="13">
        <f>$B$6*Rcrit!D41</f>
        <v>1.2999048108040488E-8</v>
      </c>
      <c r="F41" s="1">
        <f>Ecrit!I41/E41</f>
        <v>1.7687092617052103E-9</v>
      </c>
      <c r="G41" s="1">
        <f t="shared" si="0"/>
        <v>11.03941608416128</v>
      </c>
      <c r="H41" s="12" t="s">
        <v>1</v>
      </c>
      <c r="I41" s="13">
        <f>$B$7*Rcrit!E41</f>
        <v>1.1913869751867986E-8</v>
      </c>
      <c r="J41" s="1">
        <f>Ecrit!I41/I41</f>
        <v>1.9298126688381782E-9</v>
      </c>
      <c r="K41" s="1">
        <f t="shared" si="1"/>
        <v>12.044944568928884</v>
      </c>
    </row>
    <row r="42" spans="1:11">
      <c r="A42" s="1">
        <v>273.14999999999998</v>
      </c>
      <c r="B42" s="1">
        <f t="shared" si="2"/>
        <v>0</v>
      </c>
      <c r="C42" s="4">
        <f t="shared" si="3"/>
        <v>32</v>
      </c>
      <c r="D42" s="4"/>
      <c r="E42" s="13">
        <f>$B$6*Rcrit!D42</f>
        <v>1.1246224349573732E-8</v>
      </c>
      <c r="F42" s="1">
        <f>Ecrit!I42/E42</f>
        <v>1.4341946523405229E-9</v>
      </c>
      <c r="G42" s="1">
        <f t="shared" si="0"/>
        <v>8.9515398916392872</v>
      </c>
      <c r="H42" s="12" t="s">
        <v>1</v>
      </c>
      <c r="I42" s="13">
        <f>$B$7*Rcrit!E42</f>
        <v>1.0460123058908432E-8</v>
      </c>
      <c r="J42" s="1">
        <f>Ecrit!I42/I42</f>
        <v>1.5419775398764377E-9</v>
      </c>
      <c r="K42" s="1">
        <f t="shared" si="1"/>
        <v>9.6242678340000243</v>
      </c>
    </row>
    <row r="43" spans="1:11">
      <c r="A43" s="1">
        <v>274.14999999999998</v>
      </c>
      <c r="B43" s="1">
        <f t="shared" si="2"/>
        <v>1</v>
      </c>
      <c r="C43" s="4">
        <f t="shared" si="3"/>
        <v>33.799999999999997</v>
      </c>
      <c r="D43" s="4"/>
      <c r="E43" s="13">
        <f>$B$6*Rcrit!D43</f>
        <v>9.7465412150578161E-9</v>
      </c>
      <c r="F43" s="1">
        <f>Ecrit!I43/E43</f>
        <v>1.1694506663819379E-9</v>
      </c>
      <c r="G43" s="1">
        <f t="shared" si="0"/>
        <v>7.2991377246723559</v>
      </c>
      <c r="H43" s="12" t="s">
        <v>1</v>
      </c>
      <c r="I43" s="13">
        <f>$B$7*Rcrit!E43</f>
        <v>9.2018284397848631E-9</v>
      </c>
      <c r="J43" s="1">
        <f>Ecrit!I43/I43</f>
        <v>1.2386776381950097E-9</v>
      </c>
      <c r="K43" s="1">
        <f t="shared" si="1"/>
        <v>7.7312185435143492</v>
      </c>
    </row>
    <row r="44" spans="1:11">
      <c r="A44" s="1">
        <v>275.14999999999998</v>
      </c>
      <c r="B44" s="1">
        <f t="shared" si="2"/>
        <v>2</v>
      </c>
      <c r="C44" s="4">
        <f t="shared" si="3"/>
        <v>35.6</v>
      </c>
      <c r="D44" s="4"/>
      <c r="E44" s="13">
        <f>$B$6*Rcrit!D44</f>
        <v>8.4531113017865567E-9</v>
      </c>
      <c r="F44" s="1">
        <f>Ecrit!I44/E44</f>
        <v>9.5677507193692596E-10</v>
      </c>
      <c r="G44" s="1">
        <f t="shared" si="0"/>
        <v>5.9717209304835244</v>
      </c>
      <c r="H44" s="12" t="s">
        <v>1</v>
      </c>
      <c r="I44" s="13">
        <f>$B$7*Rcrit!E44</f>
        <v>8.1031160004075391E-9</v>
      </c>
      <c r="J44" s="1">
        <f>Ecrit!I44/I44</f>
        <v>9.981007520379703E-10</v>
      </c>
      <c r="K44" s="1">
        <f t="shared" si="1"/>
        <v>6.2296555653463166</v>
      </c>
    </row>
    <row r="45" spans="1:11">
      <c r="A45" s="1">
        <v>276.14999999999998</v>
      </c>
      <c r="B45" s="1">
        <f t="shared" si="2"/>
        <v>3</v>
      </c>
      <c r="C45" s="4">
        <f t="shared" si="3"/>
        <v>37.4</v>
      </c>
      <c r="D45" s="4"/>
      <c r="E45" s="13">
        <f>$B$6*Rcrit!D45</f>
        <v>7.3303790672429415E-9</v>
      </c>
      <c r="F45" s="1">
        <f>Ecrit!I45/E45</f>
        <v>7.848152589504639E-10</v>
      </c>
      <c r="G45" s="1">
        <f t="shared" si="0"/>
        <v>4.8984320828399426</v>
      </c>
      <c r="H45" s="12" t="s">
        <v>1</v>
      </c>
      <c r="I45" s="13">
        <f>$B$7*Rcrit!E45</f>
        <v>7.1367037667244351E-9</v>
      </c>
      <c r="J45" s="1">
        <f>Ecrit!I45/I45</f>
        <v>8.0611351317217503E-10</v>
      </c>
      <c r="K45" s="1">
        <f t="shared" si="1"/>
        <v>5.0313653440097488</v>
      </c>
    </row>
    <row r="46" spans="1:11">
      <c r="A46" s="1">
        <v>277.14999999999998</v>
      </c>
      <c r="B46" s="1">
        <f t="shared" si="2"/>
        <v>4</v>
      </c>
      <c r="C46" s="4">
        <f t="shared" si="3"/>
        <v>39.200000000000003</v>
      </c>
      <c r="D46" s="4"/>
      <c r="E46" s="13">
        <f>$B$6*Rcrit!D46</f>
        <v>6.3491473706416446E-9</v>
      </c>
      <c r="F46" s="1">
        <f>Ecrit!I46/E46</f>
        <v>6.4401759597696281E-10</v>
      </c>
      <c r="G46" s="1">
        <f t="shared" si="0"/>
        <v>4.0196420980215981</v>
      </c>
      <c r="H46" s="12" t="s">
        <v>1</v>
      </c>
      <c r="I46" s="13">
        <f>$B$7*Rcrit!E46</f>
        <v>6.2799256979641647E-9</v>
      </c>
      <c r="J46" s="1">
        <f>Ecrit!I46/I46</f>
        <v>6.5111640213667691E-10</v>
      </c>
      <c r="K46" s="1">
        <f t="shared" si="1"/>
        <v>4.063949365809826</v>
      </c>
    </row>
    <row r="47" spans="1:11">
      <c r="A47" s="1">
        <v>278.14999999999998</v>
      </c>
      <c r="B47" s="1">
        <f t="shared" si="2"/>
        <v>5</v>
      </c>
      <c r="C47" s="4">
        <f t="shared" si="3"/>
        <v>41</v>
      </c>
      <c r="D47" s="4"/>
      <c r="E47" s="13">
        <f>$B$6*Rcrit!D47</f>
        <v>5.4878216132704431E-9</v>
      </c>
      <c r="F47" s="1">
        <f>Ecrit!I47/E47</f>
        <v>5.2778054910699916E-10</v>
      </c>
      <c r="G47" s="1">
        <f t="shared" si="0"/>
        <v>3.2941474378338835</v>
      </c>
      <c r="H47" s="12" t="s">
        <v>1</v>
      </c>
      <c r="I47" s="13">
        <f>$B$7*Rcrit!E47</f>
        <v>5.5166112704485086E-9</v>
      </c>
      <c r="J47" s="1">
        <f>Ecrit!I47/I47</f>
        <v>5.250262094718256E-10</v>
      </c>
      <c r="K47" s="1">
        <f t="shared" si="1"/>
        <v>3.2769562001736796</v>
      </c>
    </row>
    <row r="48" spans="1:11">
      <c r="A48" s="1">
        <v>279.14999999999998</v>
      </c>
      <c r="B48" s="1">
        <f t="shared" si="2"/>
        <v>6</v>
      </c>
      <c r="C48" s="4">
        <f t="shared" si="3"/>
        <v>42.8</v>
      </c>
      <c r="D48" s="4"/>
      <c r="E48" s="13">
        <f>$B$6*Rcrit!D48</f>
        <v>4.7292326185594599E-9</v>
      </c>
      <c r="F48" s="1">
        <f>Ecrit!I48/E48</f>
        <v>4.3195802746595276E-10</v>
      </c>
      <c r="G48" s="1">
        <f t="shared" si="0"/>
        <v>2.6960702356999318</v>
      </c>
      <c r="H48" s="12" t="s">
        <v>1</v>
      </c>
      <c r="I48" s="13">
        <f>$B$7*Rcrit!E48</f>
        <v>4.8337644609043777E-9</v>
      </c>
      <c r="J48" s="1">
        <f>Ecrit!I48/I48</f>
        <v>4.2261678446747935E-10</v>
      </c>
      <c r="K48" s="1">
        <f t="shared" si="1"/>
        <v>2.6377667765412531</v>
      </c>
    </row>
    <row r="49" spans="1:11">
      <c r="A49" s="1">
        <v>280.14999999999998</v>
      </c>
      <c r="B49" s="1">
        <f t="shared" si="2"/>
        <v>7</v>
      </c>
      <c r="C49" s="4">
        <f t="shared" si="3"/>
        <v>44.6</v>
      </c>
      <c r="D49" s="4"/>
      <c r="E49" s="13">
        <f>$B$6*Rcrit!D49</f>
        <v>4.0585677154921901E-9</v>
      </c>
      <c r="F49" s="1">
        <f>Ecrit!I49/E49</f>
        <v>3.5215982591395992E-10</v>
      </c>
      <c r="G49" s="1">
        <f t="shared" si="0"/>
        <v>2.1980089834786853</v>
      </c>
      <c r="H49" s="12" t="s">
        <v>1</v>
      </c>
      <c r="I49" s="13">
        <f>$B$7*Rcrit!E49</f>
        <v>4.2196229156517788E-9</v>
      </c>
      <c r="J49" s="1">
        <f>Ecrit!I49/I49</f>
        <v>3.3871853687356753E-10</v>
      </c>
      <c r="K49" s="1">
        <f t="shared" si="1"/>
        <v>2.1141150470149208</v>
      </c>
    </row>
    <row r="50" spans="1:11">
      <c r="A50" s="1">
        <v>281.14999999999998</v>
      </c>
      <c r="B50" s="1">
        <f t="shared" si="2"/>
        <v>8</v>
      </c>
      <c r="C50" s="4">
        <f t="shared" si="3"/>
        <v>46.4</v>
      </c>
      <c r="D50" s="4"/>
      <c r="E50" s="13">
        <f>$B$6*Rcrit!D50</f>
        <v>3.4638939185002341E-9</v>
      </c>
      <c r="F50" s="1">
        <f>Ecrit!I50/E50</f>
        <v>2.8556098659387735E-10</v>
      </c>
      <c r="G50" s="1">
        <f t="shared" si="0"/>
        <v>1.7823316791896948</v>
      </c>
      <c r="H50" s="12" t="s">
        <v>1</v>
      </c>
      <c r="I50" s="13">
        <f>$B$7*Rcrit!E50</f>
        <v>3.6653768926359483E-9</v>
      </c>
      <c r="J50" s="1">
        <f>Ecrit!I50/I50</f>
        <v>2.698639168077778E-10</v>
      </c>
      <c r="K50" s="1">
        <f t="shared" si="1"/>
        <v>1.6843582652302949</v>
      </c>
    </row>
    <row r="51" spans="1:11">
      <c r="A51" s="1">
        <v>282.14999999999998</v>
      </c>
      <c r="B51" s="1">
        <f t="shared" si="2"/>
        <v>9</v>
      </c>
      <c r="C51" s="4">
        <f t="shared" si="3"/>
        <v>48.2</v>
      </c>
      <c r="D51" s="4"/>
      <c r="E51" s="13">
        <f>$B$6*Rcrit!D51</f>
        <v>2.9359459218222987E-9</v>
      </c>
      <c r="F51" s="1">
        <f>Ecrit!I51/E51</f>
        <v>2.2987644391105322E-10</v>
      </c>
      <c r="G51" s="1">
        <f t="shared" si="0"/>
        <v>1.4347760636674023</v>
      </c>
      <c r="H51" s="12" t="s">
        <v>1</v>
      </c>
      <c r="I51" s="13">
        <f>$B$7*Rcrit!E51</f>
        <v>3.163989429748526E-9</v>
      </c>
      <c r="J51" s="1">
        <f>Ecrit!I51/I51</f>
        <v>2.1330817406596412E-10</v>
      </c>
      <c r="K51" s="1">
        <f t="shared" si="1"/>
        <v>1.3313650460543305</v>
      </c>
    </row>
    <row r="52" spans="1:11">
      <c r="A52" s="1">
        <v>283.14999999999998</v>
      </c>
      <c r="B52" s="1">
        <f t="shared" si="2"/>
        <v>10</v>
      </c>
      <c r="C52" s="4">
        <f t="shared" si="3"/>
        <v>50</v>
      </c>
      <c r="D52" s="4"/>
      <c r="E52" s="13">
        <f>$B$6*Rcrit!D52</f>
        <v>2.4661669768372002E-9</v>
      </c>
      <c r="F52" s="1">
        <f>Ecrit!I52/E52</f>
        <v>1.8320934624529033E-10</v>
      </c>
      <c r="G52" s="1">
        <f t="shared" si="0"/>
        <v>1.143502919049012</v>
      </c>
      <c r="H52" s="12" t="s">
        <v>1</v>
      </c>
      <c r="I52" s="13">
        <f>$B$7*Rcrit!E52</f>
        <v>2.7085648771016309E-9</v>
      </c>
      <c r="J52" s="1">
        <f>Ecrit!I52/I52</f>
        <v>1.668133716780505E-10</v>
      </c>
      <c r="K52" s="1">
        <f t="shared" si="1"/>
        <v>1.0411672840907924</v>
      </c>
    </row>
    <row r="53" spans="1:11">
      <c r="A53" s="1">
        <v>284.14999999999998</v>
      </c>
      <c r="B53" s="1">
        <f t="shared" si="2"/>
        <v>11</v>
      </c>
      <c r="C53" s="4">
        <f t="shared" si="3"/>
        <v>51.8</v>
      </c>
      <c r="D53" s="4"/>
      <c r="E53" s="13">
        <f>$B$6*Rcrit!D53</f>
        <v>2.048243142438683E-9</v>
      </c>
      <c r="F53" s="1">
        <f>Ecrit!I53/E53</f>
        <v>1.4415169665158453E-10</v>
      </c>
      <c r="G53" s="1">
        <f t="shared" si="0"/>
        <v>0.89972421868839025</v>
      </c>
      <c r="H53" s="12" t="s">
        <v>1</v>
      </c>
      <c r="I53" s="13">
        <f>$B$7*Rcrit!E53</f>
        <v>2.2946353022585302E-9</v>
      </c>
      <c r="J53" s="1">
        <f>Ecrit!I53/I53</f>
        <v>1.2867305050475659E-10</v>
      </c>
      <c r="K53" s="1">
        <f t="shared" si="1"/>
        <v>0.80311409800095024</v>
      </c>
    </row>
    <row r="54" spans="1:11">
      <c r="A54" s="1">
        <v>285.14999999999998</v>
      </c>
      <c r="B54" s="1">
        <f t="shared" si="2"/>
        <v>12</v>
      </c>
      <c r="C54" s="4">
        <f t="shared" si="3"/>
        <v>53.6</v>
      </c>
      <c r="D54" s="4"/>
      <c r="E54" s="13">
        <f>$B$6*Rcrit!D54</f>
        <v>1.6762914606060207E-9</v>
      </c>
      <c r="F54" s="1">
        <f>Ecrit!I54/E54</f>
        <v>1.1148253020556985E-10</v>
      </c>
      <c r="G54" s="1">
        <f t="shared" si="0"/>
        <v>0.69581929811790844</v>
      </c>
      <c r="H54" s="12" t="s">
        <v>1</v>
      </c>
      <c r="I54" s="13">
        <f>$B$7*Rcrit!E54</f>
        <v>1.9175715898293562E-9</v>
      </c>
      <c r="J54" s="1">
        <f>Ecrit!I54/I54</f>
        <v>9.7455142943048938E-11</v>
      </c>
      <c r="K54" s="1">
        <f t="shared" si="1"/>
        <v>0.60826722389213217</v>
      </c>
    </row>
    <row r="55" spans="1:11">
      <c r="A55" s="1">
        <v>286.14999999999998</v>
      </c>
      <c r="B55" s="1">
        <f t="shared" si="2"/>
        <v>13</v>
      </c>
      <c r="C55" s="4">
        <f t="shared" si="3"/>
        <v>55.400000000000006</v>
      </c>
      <c r="D55" s="4"/>
      <c r="E55" s="13">
        <f>$B$6*Rcrit!D55</f>
        <v>1.3459296114308285E-9</v>
      </c>
      <c r="F55" s="1">
        <f>Ecrit!I55/E55</f>
        <v>8.4302188954516465E-11</v>
      </c>
      <c r="G55" s="1">
        <f t="shared" si="0"/>
        <v>0.52617293346293492</v>
      </c>
      <c r="H55" s="12" t="s">
        <v>1</v>
      </c>
      <c r="I55" s="13">
        <f>$B$7*Rcrit!E55</f>
        <v>1.5741652672995241E-9</v>
      </c>
      <c r="J55" s="1">
        <f>Ecrit!I55/I55</f>
        <v>7.207935200918845E-11</v>
      </c>
      <c r="K55" s="1">
        <f t="shared" si="1"/>
        <v>0.44988397761823828</v>
      </c>
    </row>
    <row r="56" spans="1:11">
      <c r="A56" s="1">
        <v>287.14999999999998</v>
      </c>
      <c r="B56" s="1">
        <f t="shared" si="2"/>
        <v>14</v>
      </c>
      <c r="C56" s="4">
        <f t="shared" si="3"/>
        <v>57.2</v>
      </c>
      <c r="D56" s="4"/>
      <c r="E56" s="13">
        <f>$B$6*Rcrit!D56</f>
        <v>1.0532467793072211E-9</v>
      </c>
      <c r="F56" s="1">
        <f>Ecrit!I56/E56</f>
        <v>6.1779741362429603E-11</v>
      </c>
      <c r="G56" s="1">
        <f t="shared" si="0"/>
        <v>0.38559885744828526</v>
      </c>
      <c r="H56" s="12" t="s">
        <v>1</v>
      </c>
      <c r="I56" s="13">
        <f>$B$7*Rcrit!E56</f>
        <v>1.2615000822906589E-9</v>
      </c>
      <c r="J56" s="1">
        <f>Ecrit!I56/I56</f>
        <v>5.1580903188097965E-11</v>
      </c>
      <c r="K56" s="1">
        <f t="shared" si="1"/>
        <v>0.32194270964651051</v>
      </c>
    </row>
    <row r="57" spans="1:11">
      <c r="A57" s="1">
        <v>288.14999999999998</v>
      </c>
      <c r="B57" s="1">
        <f t="shared" si="2"/>
        <v>15</v>
      </c>
      <c r="C57" s="4">
        <f t="shared" si="3"/>
        <v>59</v>
      </c>
      <c r="D57" s="4"/>
      <c r="E57" s="13">
        <f>$B$6*Rcrit!D57</f>
        <v>7.9509776260854821E-10</v>
      </c>
      <c r="F57" s="1">
        <f>Ecrit!I57/E57</f>
        <v>4.3339803417698982E-11</v>
      </c>
      <c r="G57" s="1">
        <f t="shared" si="0"/>
        <v>0.2705058051612535</v>
      </c>
      <c r="H57" s="12" t="s">
        <v>1</v>
      </c>
      <c r="I57" s="13">
        <f>$B$7*Rcrit!E57</f>
        <v>9.7731537555021207E-10</v>
      </c>
      <c r="J57" s="1">
        <f>Ecrit!I57/I57</f>
        <v>3.5259222960558381E-11</v>
      </c>
      <c r="K57" s="1">
        <f t="shared" si="1"/>
        <v>0.22007078353315676</v>
      </c>
    </row>
    <row r="58" spans="1:11">
      <c r="A58" s="1">
        <v>289.14999999999998</v>
      </c>
      <c r="B58" s="1">
        <f t="shared" si="2"/>
        <v>16</v>
      </c>
      <c r="C58" s="4">
        <f t="shared" si="3"/>
        <v>60.8</v>
      </c>
      <c r="D58" s="4"/>
      <c r="E58" s="13">
        <f>$B$6*Rcrit!D58</f>
        <v>5.6905500254379727E-10</v>
      </c>
      <c r="F58" s="1">
        <f>Ecrit!I58/E58</f>
        <v>2.8443400854434361E-11</v>
      </c>
      <c r="G58" s="1">
        <f t="shared" si="0"/>
        <v>0.1775297634716764</v>
      </c>
      <c r="H58" s="12" t="s">
        <v>1</v>
      </c>
      <c r="I58" s="13">
        <f>$B$7*Rcrit!E58</f>
        <v>7.1995863795291628E-10</v>
      </c>
      <c r="J58" s="1">
        <f>Ecrit!I58/I58</f>
        <v>2.2481651989892383E-11</v>
      </c>
      <c r="K58" s="1">
        <f t="shared" si="1"/>
        <v>0.14031944986620368</v>
      </c>
    </row>
    <row r="59" spans="1:11">
      <c r="A59" s="1">
        <v>290.14999999999998</v>
      </c>
      <c r="B59" s="1">
        <f t="shared" si="2"/>
        <v>17</v>
      </c>
      <c r="C59" s="4">
        <f t="shared" si="3"/>
        <v>62.6</v>
      </c>
      <c r="D59" s="4"/>
      <c r="E59" s="13">
        <f>$B$6*Rcrit!D59</f>
        <v>3.737555860244138E-10</v>
      </c>
      <c r="F59" s="1">
        <f>Ecrit!I59/E59</f>
        <v>1.6742298337351099E-11</v>
      </c>
      <c r="G59" s="1">
        <f t="shared" si="0"/>
        <v>0.10449721814256269</v>
      </c>
      <c r="H59" s="12" t="s">
        <v>1</v>
      </c>
      <c r="I59" s="13">
        <f>$B$7*Rcrit!E59</f>
        <v>4.8887891799364253E-10</v>
      </c>
      <c r="J59" s="1">
        <f>Ecrit!I59/I59</f>
        <v>1.2799749173380395E-11</v>
      </c>
      <c r="K59" s="1">
        <f t="shared" si="1"/>
        <v>7.9889759135210681E-2</v>
      </c>
    </row>
    <row r="60" spans="1:11">
      <c r="A60" s="1">
        <v>291.14999999999998</v>
      </c>
      <c r="B60" s="1">
        <f t="shared" si="2"/>
        <v>18</v>
      </c>
      <c r="C60" s="4">
        <f t="shared" si="3"/>
        <v>64.400000000000006</v>
      </c>
      <c r="D60" s="4"/>
      <c r="E60" s="13">
        <f>$B$6*Rcrit!D60</f>
        <v>2.0879601765612808E-10</v>
      </c>
      <c r="F60" s="1">
        <f>Ecrit!I60/E60</f>
        <v>7.9549147041003512E-12</v>
      </c>
      <c r="G60" s="1">
        <f t="shared" si="0"/>
        <v>4.965067760651156E-2</v>
      </c>
      <c r="H60" s="12" t="s">
        <v>1</v>
      </c>
      <c r="I60" s="13">
        <f>$B$7*Rcrit!E60</f>
        <v>2.8449878715140926E-10</v>
      </c>
      <c r="J60" s="1">
        <f>Ecrit!I60/I60</f>
        <v>5.8381778271918453E-12</v>
      </c>
      <c r="K60" s="1">
        <f t="shared" si="1"/>
        <v>3.643904377226994E-2</v>
      </c>
    </row>
    <row r="61" spans="1:11">
      <c r="A61" s="1">
        <v>292.14999999999998</v>
      </c>
      <c r="B61" s="1">
        <f t="shared" si="2"/>
        <v>19</v>
      </c>
      <c r="C61" s="4">
        <f t="shared" si="3"/>
        <v>66.2</v>
      </c>
      <c r="D61" s="4"/>
      <c r="E61" s="13">
        <f>$B$6*Rcrit!D61</f>
        <v>7.6620814896546758E-11</v>
      </c>
      <c r="F61" s="1" t="e">
        <f>Ecrit!I61/E61</f>
        <v>#REF!</v>
      </c>
      <c r="G61" s="1" t="e">
        <f t="shared" si="0"/>
        <v>#REF!</v>
      </c>
      <c r="H61" s="12" t="s">
        <v>1</v>
      </c>
      <c r="I61" s="13">
        <f>$B$7*Rcrit!E61</f>
        <v>1.1063187175903628E-10</v>
      </c>
      <c r="J61" s="1" t="e">
        <f>Ecrit!I61/I61</f>
        <v>#REF!</v>
      </c>
      <c r="K61" s="1" t="e">
        <f t="shared" si="1"/>
        <v>#REF!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master</vt:lpstr>
      <vt:lpstr>vaporpressure</vt:lpstr>
      <vt:lpstr>vapordensity</vt:lpstr>
      <vt:lpstr>liquiddensity</vt:lpstr>
      <vt:lpstr>latentheat</vt:lpstr>
      <vt:lpstr>surfacetension</vt:lpstr>
      <vt:lpstr>Rcrit</vt:lpstr>
      <vt:lpstr>Ecrit</vt:lpstr>
      <vt:lpstr>dEdx_crit</vt:lpstr>
      <vt:lpstr>stoppingC2F6</vt:lpstr>
      <vt:lpstr>kine_gamma</vt:lpstr>
      <vt:lpstr>kine_neut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Ugalde</dc:creator>
  <cp:lastModifiedBy>Claudio Ugalde</cp:lastModifiedBy>
  <dcterms:created xsi:type="dcterms:W3CDTF">2013-04-11T03:57:32Z</dcterms:created>
  <dcterms:modified xsi:type="dcterms:W3CDTF">2016-06-02T16:40:41Z</dcterms:modified>
</cp:coreProperties>
</file>