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11760" activeTab="3"/>
  </bookViews>
  <sheets>
    <sheet name="Overview" sheetId="6" r:id="rId1"/>
    <sheet name="Labor" sheetId="1" r:id="rId2"/>
    <sheet name="Procurement" sheetId="2" r:id="rId3"/>
    <sheet name="Labor Fy14" sheetId="3" r:id="rId4"/>
    <sheet name="Procurement Fy14" sheetId="5" r:id="rId5"/>
  </sheets>
  <definedNames>
    <definedName name="_xlnm.Print_Area" localSheetId="0">'Overview'!$A$1:$E$50</definedName>
  </definedNames>
  <calcPr calcId="145621"/>
  <extLst/>
</workbook>
</file>

<file path=xl/sharedStrings.xml><?xml version="1.0" encoding="utf-8"?>
<sst xmlns="http://schemas.openxmlformats.org/spreadsheetml/2006/main" count="602" uniqueCount="190">
  <si>
    <t>Phase I - Section 1, High Voltage Gun to Aperture A2</t>
  </si>
  <si>
    <t>Task Type</t>
  </si>
  <si>
    <t>Task</t>
  </si>
  <si>
    <t>Person Weeks</t>
  </si>
  <si>
    <t>PIC</t>
  </si>
  <si>
    <t>1. Infrastructure</t>
  </si>
  <si>
    <t>Sci.</t>
  </si>
  <si>
    <t>Eng.</t>
  </si>
  <si>
    <t>Tech.</t>
  </si>
  <si>
    <t>Comp. Sci</t>
  </si>
  <si>
    <t>Other</t>
  </si>
  <si>
    <t>Total</t>
  </si>
  <si>
    <t>Beamline layout</t>
  </si>
  <si>
    <t>Component Layout</t>
  </si>
  <si>
    <t>R. Kazimi</t>
  </si>
  <si>
    <t>Infrastructure</t>
  </si>
  <si>
    <t>AC Power to the Area</t>
  </si>
  <si>
    <t>P.Powers</t>
  </si>
  <si>
    <t>HVAC</t>
  </si>
  <si>
    <t>R. Yasky</t>
  </si>
  <si>
    <t>Distribution of AC power to Instrumentation Racks</t>
  </si>
  <si>
    <t>B. Shinault</t>
  </si>
  <si>
    <t>LCW to Chopper, capture, HPAs</t>
  </si>
  <si>
    <t>P. Adderley</t>
  </si>
  <si>
    <t>Instrumentation Air along the beamline</t>
  </si>
  <si>
    <t>Cryolines to 1/4 Cryo and to Hdice</t>
  </si>
  <si>
    <t>D. Arenius</t>
  </si>
  <si>
    <t>Racks for High Power RF, LLRF and Control systems</t>
  </si>
  <si>
    <t>O. Garza</t>
  </si>
  <si>
    <t>other = designer</t>
  </si>
  <si>
    <t>Trim Racks</t>
  </si>
  <si>
    <t>2. Safety Systems</t>
  </si>
  <si>
    <t>PSS  &amp; MPS</t>
  </si>
  <si>
    <t xml:space="preserve">Personnel Safety System Evaluation </t>
  </si>
  <si>
    <t>K.Mahoney</t>
  </si>
  <si>
    <t>Personnel Safety System Design, includes ODH</t>
  </si>
  <si>
    <t>Personnels Safety System Installation</t>
  </si>
  <si>
    <t>Machine Protection System Design</t>
  </si>
  <si>
    <t>Machine Protection System Installation</t>
  </si>
  <si>
    <t>Radiation Controls</t>
  </si>
  <si>
    <t>Radiation Assessment</t>
  </si>
  <si>
    <t>V. Vylet</t>
  </si>
  <si>
    <t>CARM Installation</t>
  </si>
  <si>
    <t>D. Hamlet</t>
  </si>
  <si>
    <t>Fire Safety</t>
  </si>
  <si>
    <t>Fire Protection Evaluation</t>
  </si>
  <si>
    <t>D. Kausch</t>
  </si>
  <si>
    <t>Fire Protection Installation</t>
  </si>
  <si>
    <t>Phase I - Section 1: HighVoltage Gun to Aperture A2</t>
  </si>
  <si>
    <t>1. Beamline Elements</t>
  </si>
  <si>
    <t>HV Gun</t>
  </si>
  <si>
    <t>J. Hansknecht</t>
  </si>
  <si>
    <t>Laser System</t>
  </si>
  <si>
    <t>Diagnostics (BPMs, Viewers, Harps, Faraday Cup, BCMs)</t>
  </si>
  <si>
    <t>CAMAC/VME crates and wiring</t>
  </si>
  <si>
    <t>Vacuum</t>
  </si>
  <si>
    <t>Magnets</t>
  </si>
  <si>
    <t>Wien Filters</t>
  </si>
  <si>
    <t>Polarimeter</t>
  </si>
  <si>
    <t>Girder Design for chopper</t>
  </si>
  <si>
    <t>M. Bevins</t>
  </si>
  <si>
    <t>Chopper</t>
  </si>
  <si>
    <t>RF for Chopper</t>
  </si>
  <si>
    <t>C. Hovater</t>
  </si>
  <si>
    <t>Beam Dump</t>
  </si>
  <si>
    <t>Survey and Alignment</t>
  </si>
  <si>
    <t>C. Curtis</t>
  </si>
  <si>
    <t>2. Control Software</t>
  </si>
  <si>
    <t>Design</t>
  </si>
  <si>
    <t>P.Kjeldsen</t>
  </si>
  <si>
    <t>Installation</t>
  </si>
  <si>
    <t>Phase I - Section 2: Warm RF acceleration - Aperture A2 to Capture</t>
  </si>
  <si>
    <t>1. Beamline</t>
  </si>
  <si>
    <t>Girder design for capture</t>
  </si>
  <si>
    <t>Capture Cavity</t>
  </si>
  <si>
    <t>R. Rimmer</t>
  </si>
  <si>
    <t>Fabrication</t>
  </si>
  <si>
    <t>Testing</t>
  </si>
  <si>
    <t>RF for Capture</t>
  </si>
  <si>
    <t>Phase I - Section 3: SRF Acceleration - End of Capture to End of 1/4 cryomodule</t>
  </si>
  <si>
    <t>1. 1/4 cryomodule</t>
  </si>
  <si>
    <t>1/4 Cryo</t>
  </si>
  <si>
    <t>J. Preble</t>
  </si>
  <si>
    <t>RF for 1/4 Cryo</t>
  </si>
  <si>
    <t>LLRF Controls</t>
  </si>
  <si>
    <t>Cryoline hook up</t>
  </si>
  <si>
    <t>Commissioning</t>
  </si>
  <si>
    <t>Phase I - Section 4: End of 1/4 cryomodule to HDIce</t>
  </si>
  <si>
    <t>Hdice</t>
  </si>
  <si>
    <t>A. Sandorfi</t>
  </si>
  <si>
    <t>Phase I - Shielding</t>
  </si>
  <si>
    <t>Shielding</t>
  </si>
  <si>
    <t>Shield Block Prepartion</t>
  </si>
  <si>
    <t>W. Kellner</t>
  </si>
  <si>
    <t>Shield Block Installation</t>
  </si>
  <si>
    <t>Civil Construction</t>
  </si>
  <si>
    <t>Sesimic Evaluation for Shield Block Installation</t>
  </si>
  <si>
    <t>S. Chandra</t>
  </si>
  <si>
    <t>Removal of Wall and Labyrinth in Test Cave</t>
  </si>
  <si>
    <t>R. Sperlazza</t>
  </si>
  <si>
    <t xml:space="preserve"> weeks/person year</t>
  </si>
  <si>
    <t>years</t>
  </si>
  <si>
    <t>K/person year</t>
  </si>
  <si>
    <t>k$</t>
  </si>
  <si>
    <t>HVAC system:  $150 K</t>
  </si>
  <si>
    <t>Item</t>
  </si>
  <si>
    <t>Cost in K$</t>
  </si>
  <si>
    <t>Facilties</t>
  </si>
  <si>
    <t>Wall removal (includes the stub wall in the cave)</t>
  </si>
  <si>
    <t>LCW</t>
  </si>
  <si>
    <t>CARM base unit with 3 heads</t>
  </si>
  <si>
    <t>MPS Electronics -3 BLMs $2K/unit</t>
  </si>
  <si>
    <t>Fire Protection System</t>
  </si>
  <si>
    <t>Personnel Safety System- gates, electronics, ODH heads</t>
  </si>
  <si>
    <t>AC power distribution</t>
  </si>
  <si>
    <t>Cryoline components</t>
  </si>
  <si>
    <t>Vacuum pumps</t>
  </si>
  <si>
    <t>Girder  for chopper</t>
  </si>
  <si>
    <t>Girder for capture</t>
  </si>
  <si>
    <t>6 Lenses @  $10K/unit</t>
  </si>
  <si>
    <t>1 Dipole Magnet</t>
  </si>
  <si>
    <t>6 Correctors @ $1K/unit</t>
  </si>
  <si>
    <t>1 BPM @$3K/unit</t>
  </si>
  <si>
    <t xml:space="preserve">5 Viewers @ $7K/unit </t>
  </si>
  <si>
    <t>RF components (waveguides, filters, circulators)</t>
  </si>
  <si>
    <t>2 stands @$20K/unit</t>
  </si>
  <si>
    <t>2 focusing quads @$10K/unit</t>
  </si>
  <si>
    <t>1 Viewer @ $7K/unit</t>
  </si>
  <si>
    <t>2 Beam Position Monitor @$3 K/unit</t>
  </si>
  <si>
    <t>1 Harp @ $17 K/unit</t>
  </si>
  <si>
    <t>1 Raster System @ $20K/unit</t>
  </si>
  <si>
    <t>2 Beam Position Monitors @$3 K/unit</t>
  </si>
  <si>
    <t>$6k</t>
  </si>
  <si>
    <t>1 Beam current Cavity</t>
  </si>
  <si>
    <t>4 Correctors @ $1k/unit</t>
  </si>
  <si>
    <t>Procurement costs (K$)</t>
  </si>
  <si>
    <t>1. HDice</t>
  </si>
  <si>
    <t>Only items that are not available at the lab and are needed to be procured are listed</t>
  </si>
  <si>
    <t>FY14 Scope</t>
  </si>
  <si>
    <t>Total Procurements (K$)</t>
  </si>
  <si>
    <t>Color Code</t>
  </si>
  <si>
    <t>Acc</t>
  </si>
  <si>
    <t>Eng</t>
  </si>
  <si>
    <t>Fac.</t>
  </si>
  <si>
    <t xml:space="preserve"> </t>
  </si>
  <si>
    <t>FTE Weeks</t>
  </si>
  <si>
    <t>Acc.</t>
  </si>
  <si>
    <t xml:space="preserve">Eng. </t>
  </si>
  <si>
    <t>Rad.con</t>
  </si>
  <si>
    <t>Phys.</t>
  </si>
  <si>
    <t>Fy14 Labor</t>
  </si>
  <si>
    <t>FTE @ 44 Weeks/person</t>
  </si>
  <si>
    <t>RadCon</t>
  </si>
  <si>
    <t>System</t>
  </si>
  <si>
    <t>FY14 Procurements</t>
  </si>
  <si>
    <t>FY14 Labor</t>
  </si>
  <si>
    <t>Person-weeks</t>
  </si>
  <si>
    <t>person-weeks</t>
  </si>
  <si>
    <t>Safety Systems</t>
  </si>
  <si>
    <t>Beamline Layout</t>
  </si>
  <si>
    <t>-</t>
  </si>
  <si>
    <t>Beamline Elements</t>
  </si>
  <si>
    <t>Phase I - Section 1: High Voltage Gun to Aperture A2</t>
  </si>
  <si>
    <t>Control Software</t>
  </si>
  <si>
    <t>ITFU Phase 1 Cost Overview</t>
  </si>
  <si>
    <t>Section 1: High Voltage Gun to Aperture A2</t>
  </si>
  <si>
    <t xml:space="preserve"> Section 2: Warm RF acceleration - Aperture A2 to Capture</t>
  </si>
  <si>
    <t>Section 3: SRF Acceleration - End of Capture to End of 1/4 cryomodule</t>
  </si>
  <si>
    <t>Section 1 Total</t>
  </si>
  <si>
    <t>Quarter Cryomodule</t>
  </si>
  <si>
    <t>Section 4: End of 1/4 cryomodule to HDIce</t>
  </si>
  <si>
    <t>Section 4 Total</t>
  </si>
  <si>
    <t>HDIce</t>
  </si>
  <si>
    <t>Total Beam to HDIce</t>
  </si>
  <si>
    <t>Accelerator</t>
  </si>
  <si>
    <t>Engineering</t>
  </si>
  <si>
    <t>Facilities management</t>
  </si>
  <si>
    <t>Physics</t>
  </si>
  <si>
    <t>Fy15 Procurements</t>
  </si>
  <si>
    <t>Fy15 Labor</t>
  </si>
  <si>
    <t>Phy</t>
  </si>
  <si>
    <t>FY15 Scope</t>
  </si>
  <si>
    <t>FY14+FY15</t>
  </si>
  <si>
    <t>Labor</t>
  </si>
  <si>
    <t>FY14+Fy15</t>
  </si>
  <si>
    <t>Procurements (K$)</t>
  </si>
  <si>
    <t>Labor Breakdown in Person-weeks for the entire project construction</t>
  </si>
  <si>
    <t>Fy15 Scope</t>
  </si>
  <si>
    <t>FY14 Procurements (K$)</t>
  </si>
  <si>
    <t>FY15 Procurements (K$)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</si>
</sst>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"/>
    <numFmt numFmtId="165" formatCode="&quot;$&quot;#\k"/>
    <numFmt numFmtId="166" formatCode="&quot;$&quot;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/>
    <xf numFmtId="164" fontId="0" fillId="0" borderId="0" xfId="0" applyNumberFormat="1"/>
    <xf numFmtId="6" fontId="0" fillId="0" borderId="0" xfId="0" applyNumberFormat="1"/>
    <xf numFmtId="2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6" fontId="0" fillId="0" borderId="0" xfId="0" applyNumberFormat="1" applyFont="1"/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6" fontId="7" fillId="0" borderId="0" xfId="0" applyNumberFormat="1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ont="1" applyFill="1" applyAlignment="1">
      <alignment vertical="center"/>
    </xf>
    <xf numFmtId="6" fontId="0" fillId="3" borderId="0" xfId="0" applyNumberFormat="1" applyFill="1"/>
    <xf numFmtId="6" fontId="0" fillId="3" borderId="0" xfId="0" applyNumberFormat="1" applyFont="1" applyFill="1"/>
    <xf numFmtId="0" fontId="0" fillId="3" borderId="0" xfId="0" applyFont="1" applyFill="1"/>
    <xf numFmtId="0" fontId="0" fillId="0" borderId="0" xfId="0" applyAlignment="1">
      <alignment horizontal="center"/>
    </xf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165" fontId="9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3" fillId="0" borderId="0" xfId="0" applyNumberFormat="1" applyFont="1"/>
    <xf numFmtId="0" fontId="11" fillId="0" borderId="0" xfId="0" applyFont="1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18" fillId="0" borderId="0" xfId="0" applyFont="1"/>
    <xf numFmtId="0" fontId="9" fillId="0" borderId="0" xfId="0" applyFont="1"/>
    <xf numFmtId="0" fontId="18" fillId="0" borderId="0" xfId="0" applyFont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4" fontId="9" fillId="0" borderId="0" xfId="0" applyNumberFormat="1" applyFont="1"/>
    <xf numFmtId="164" fontId="20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4" borderId="0" xfId="0" applyFont="1" applyFill="1" applyAlignment="1">
      <alignment vertical="center"/>
    </xf>
    <xf numFmtId="6" fontId="0" fillId="4" borderId="0" xfId="0" applyNumberFormat="1" applyFill="1"/>
    <xf numFmtId="0" fontId="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6" fontId="0" fillId="4" borderId="0" xfId="0" applyNumberFormat="1" applyFont="1" applyFill="1"/>
    <xf numFmtId="6" fontId="7" fillId="4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zoomScale="60" zoomScaleNormal="60" workbookViewId="0" topLeftCell="A22">
      <selection activeCell="E58" sqref="E58"/>
    </sheetView>
  </sheetViews>
  <sheetFormatPr defaultColWidth="11.421875" defaultRowHeight="15"/>
  <cols>
    <col min="1" max="1" width="30.8515625" style="0" customWidth="1"/>
    <col min="2" max="2" width="30.8515625" style="43" customWidth="1"/>
    <col min="3" max="3" width="30.8515625" style="27" customWidth="1"/>
    <col min="4" max="4" width="30.8515625" style="43" customWidth="1"/>
    <col min="5" max="5" width="30.8515625" style="27" customWidth="1"/>
    <col min="6" max="6" width="33.140625" style="0" customWidth="1"/>
    <col min="7" max="7" width="18.421875" style="0" customWidth="1"/>
    <col min="8" max="11" width="15.8515625" style="0" customWidth="1"/>
  </cols>
  <sheetData>
    <row r="1" spans="1:5" s="33" customFormat="1" ht="36">
      <c r="A1" s="74" t="s">
        <v>164</v>
      </c>
      <c r="B1" s="74"/>
      <c r="C1" s="74"/>
      <c r="D1" s="74"/>
      <c r="E1" s="74"/>
    </row>
    <row r="2" spans="1:5" s="33" customFormat="1" ht="36">
      <c r="A2" s="45"/>
      <c r="B2" s="45"/>
      <c r="C2" s="45"/>
      <c r="D2" s="45"/>
      <c r="E2" s="45"/>
    </row>
    <row r="3" spans="1:14" ht="26.25">
      <c r="A3" s="31"/>
      <c r="B3" s="41"/>
      <c r="C3" s="32"/>
      <c r="D3" s="41"/>
      <c r="E3" s="32"/>
      <c r="F3" s="53" t="s">
        <v>185</v>
      </c>
      <c r="G3" s="53" t="s">
        <v>183</v>
      </c>
      <c r="H3" s="31"/>
      <c r="I3" s="31"/>
      <c r="J3" s="31"/>
      <c r="K3" s="31"/>
      <c r="L3" s="31"/>
      <c r="M3" s="31"/>
      <c r="N3" s="31"/>
    </row>
    <row r="4" spans="1:7" s="46" customFormat="1" ht="26.25">
      <c r="A4" s="46" t="s">
        <v>153</v>
      </c>
      <c r="B4" s="47" t="s">
        <v>154</v>
      </c>
      <c r="C4" s="46" t="s">
        <v>155</v>
      </c>
      <c r="D4" s="47" t="s">
        <v>178</v>
      </c>
      <c r="E4" s="46" t="s">
        <v>179</v>
      </c>
      <c r="F4" s="46" t="s">
        <v>182</v>
      </c>
      <c r="G4" s="55" t="s">
        <v>184</v>
      </c>
    </row>
    <row r="5" spans="1:14" s="27" customFormat="1" ht="21">
      <c r="A5" s="32"/>
      <c r="B5" s="41" t="s">
        <v>103</v>
      </c>
      <c r="C5" s="32" t="s">
        <v>156</v>
      </c>
      <c r="D5" s="41" t="s">
        <v>103</v>
      </c>
      <c r="E5" s="32" t="s">
        <v>157</v>
      </c>
      <c r="F5" s="32"/>
      <c r="G5" s="32"/>
      <c r="H5" s="32"/>
      <c r="I5" s="32"/>
      <c r="J5" s="32"/>
      <c r="K5" s="32"/>
      <c r="L5" s="32"/>
      <c r="M5" s="32"/>
      <c r="N5" s="32"/>
    </row>
    <row r="6" spans="1:14" s="27" customFormat="1" ht="21">
      <c r="A6" s="32"/>
      <c r="B6" s="41"/>
      <c r="C6" s="32"/>
      <c r="D6" s="41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7" s="39" customFormat="1" ht="23.25">
      <c r="A7" s="38" t="s">
        <v>15</v>
      </c>
      <c r="B7" s="42">
        <f>SUM(B9:B17)</f>
        <v>305</v>
      </c>
      <c r="C7" s="39">
        <f aca="true" t="shared" si="0" ref="C7:E7">SUM(C9:C17)</f>
        <v>61</v>
      </c>
      <c r="D7" s="42">
        <f t="shared" si="0"/>
        <v>221</v>
      </c>
      <c r="E7" s="39">
        <f t="shared" si="0"/>
        <v>16</v>
      </c>
      <c r="F7" s="56">
        <f>SUM(B7,D7)</f>
        <v>526</v>
      </c>
      <c r="G7" s="62">
        <f>SUM(C7,E7)</f>
        <v>77</v>
      </c>
    </row>
    <row r="8" spans="1:14" s="27" customFormat="1" ht="21">
      <c r="A8" s="32"/>
      <c r="B8" s="41"/>
      <c r="C8" s="32"/>
      <c r="D8" s="41"/>
      <c r="E8" s="32"/>
      <c r="F8" s="32"/>
      <c r="G8" s="63"/>
      <c r="H8" s="32"/>
      <c r="I8" s="32"/>
      <c r="J8" s="32"/>
      <c r="K8" s="32"/>
      <c r="L8" s="32"/>
      <c r="M8" s="32"/>
      <c r="N8" s="32"/>
    </row>
    <row r="9" spans="1:14" s="27" customFormat="1" ht="23.25">
      <c r="A9" s="34" t="s">
        <v>159</v>
      </c>
      <c r="B9" s="41" t="s">
        <v>160</v>
      </c>
      <c r="C9" s="32">
        <f>'Labor Fy14'!H4</f>
        <v>4</v>
      </c>
      <c r="D9" s="41" t="s">
        <v>160</v>
      </c>
      <c r="E9" s="32" t="s">
        <v>144</v>
      </c>
      <c r="F9" s="32"/>
      <c r="G9" s="64">
        <f aca="true" t="shared" si="1" ref="G9:G47">SUM(C9,E9)</f>
        <v>4</v>
      </c>
      <c r="H9" s="32"/>
      <c r="I9" s="32"/>
      <c r="J9" s="32"/>
      <c r="K9" s="32"/>
      <c r="L9" s="32"/>
      <c r="M9" s="32"/>
      <c r="N9" s="32"/>
    </row>
    <row r="10" spans="1:14" s="27" customFormat="1" ht="21">
      <c r="A10" s="32"/>
      <c r="B10" s="41"/>
      <c r="C10" s="32"/>
      <c r="D10" s="41"/>
      <c r="E10" s="32"/>
      <c r="F10" s="32"/>
      <c r="G10" s="63"/>
      <c r="H10" s="32"/>
      <c r="I10" s="32"/>
      <c r="J10" s="32"/>
      <c r="K10" s="32"/>
      <c r="L10" s="32"/>
      <c r="M10" s="32"/>
      <c r="N10" s="32"/>
    </row>
    <row r="11" spans="1:14" ht="23.25">
      <c r="A11" s="31" t="s">
        <v>15</v>
      </c>
      <c r="B11" s="41">
        <f>SUM('Procurement Fy14'!C5,'Procurement Fy14'!C7,'Procurement Fy14'!C8,'Procurement Fy14'!C9,'Procurement Fy14'!C10)</f>
        <v>305</v>
      </c>
      <c r="C11" s="32">
        <f>SUM('Labor Fy14'!H6,'Labor Fy14'!H8,'Labor Fy14'!H9,'Labor Fy14'!H10,'Labor Fy14'!H11,'Labor Fy14'!H12,'Labor Fy14'!H13)</f>
        <v>53</v>
      </c>
      <c r="D11" s="41">
        <f>'Procurement Fy14'!C6</f>
        <v>150</v>
      </c>
      <c r="E11" s="32">
        <f>'Labor Fy14'!H7</f>
        <v>5</v>
      </c>
      <c r="F11" s="59">
        <f aca="true" t="shared" si="2" ref="F11:F43">SUM(B11,D11)</f>
        <v>455</v>
      </c>
      <c r="G11" s="64">
        <f t="shared" si="1"/>
        <v>58</v>
      </c>
      <c r="H11" s="31"/>
      <c r="I11" s="31"/>
      <c r="J11" s="31"/>
      <c r="K11" s="31"/>
      <c r="L11" s="31"/>
      <c r="M11" s="31"/>
      <c r="N11" s="31"/>
    </row>
    <row r="12" spans="1:14" ht="23.25">
      <c r="A12" s="31"/>
      <c r="B12" s="41"/>
      <c r="C12" s="32"/>
      <c r="D12" s="41"/>
      <c r="E12" s="32"/>
      <c r="F12" s="59" t="s">
        <v>144</v>
      </c>
      <c r="G12" s="64" t="s">
        <v>144</v>
      </c>
      <c r="H12" s="31"/>
      <c r="I12" s="31"/>
      <c r="J12" s="31"/>
      <c r="K12" s="31"/>
      <c r="L12" s="31"/>
      <c r="M12" s="31"/>
      <c r="N12" s="31"/>
    </row>
    <row r="13" spans="1:14" ht="23.25">
      <c r="A13" s="31" t="s">
        <v>158</v>
      </c>
      <c r="B13" s="41" t="s">
        <v>144</v>
      </c>
      <c r="C13" s="32" t="s">
        <v>144</v>
      </c>
      <c r="D13" s="41">
        <f>Procurement!E15</f>
        <v>36</v>
      </c>
      <c r="E13" s="32">
        <f>SUM(Labor!H17:H21)</f>
        <v>8</v>
      </c>
      <c r="F13" s="59">
        <f t="shared" si="2"/>
        <v>36</v>
      </c>
      <c r="G13" s="64">
        <f t="shared" si="1"/>
        <v>8</v>
      </c>
      <c r="H13" s="31"/>
      <c r="I13" s="31"/>
      <c r="J13" s="31"/>
      <c r="K13" s="31"/>
      <c r="L13" s="31"/>
      <c r="M13" s="31"/>
      <c r="N13" s="31"/>
    </row>
    <row r="14" spans="1:14" ht="23.25">
      <c r="A14" s="31"/>
      <c r="B14" s="41"/>
      <c r="C14" s="32"/>
      <c r="D14" s="41"/>
      <c r="E14" s="32"/>
      <c r="F14" s="59" t="s">
        <v>144</v>
      </c>
      <c r="G14" s="64" t="s">
        <v>144</v>
      </c>
      <c r="H14" s="31"/>
      <c r="I14" s="31"/>
      <c r="J14" s="31"/>
      <c r="K14" s="31"/>
      <c r="L14" s="31"/>
      <c r="M14" s="31"/>
      <c r="N14" s="31"/>
    </row>
    <row r="15" spans="1:14" ht="23.25">
      <c r="A15" s="31" t="s">
        <v>39</v>
      </c>
      <c r="B15" s="41" t="s">
        <v>144</v>
      </c>
      <c r="C15" s="32">
        <f>'Labor Fy14'!H22</f>
        <v>4</v>
      </c>
      <c r="D15" s="41">
        <f>SUM(Procurement!E16)</f>
        <v>20</v>
      </c>
      <c r="E15" s="32">
        <f>'Labor Fy14'!H23</f>
        <v>1</v>
      </c>
      <c r="F15" s="59">
        <f t="shared" si="2"/>
        <v>20</v>
      </c>
      <c r="G15" s="64">
        <f t="shared" si="1"/>
        <v>5</v>
      </c>
      <c r="H15" s="31"/>
      <c r="I15" s="31"/>
      <c r="J15" s="31"/>
      <c r="K15" s="31"/>
      <c r="L15" s="31"/>
      <c r="M15" s="31"/>
      <c r="N15" s="31"/>
    </row>
    <row r="16" spans="1:14" ht="23.25">
      <c r="A16" s="31"/>
      <c r="B16" s="41"/>
      <c r="C16" s="32"/>
      <c r="D16" s="41"/>
      <c r="E16" s="32"/>
      <c r="F16" s="59" t="s">
        <v>144</v>
      </c>
      <c r="G16" s="64" t="s">
        <v>144</v>
      </c>
      <c r="H16" s="31"/>
      <c r="I16" s="31"/>
      <c r="J16" s="31"/>
      <c r="K16" s="31"/>
      <c r="L16" s="31"/>
      <c r="M16" s="31"/>
      <c r="N16" s="31"/>
    </row>
    <row r="17" spans="1:14" ht="23.25">
      <c r="A17" s="31" t="s">
        <v>44</v>
      </c>
      <c r="B17" s="41" t="s">
        <v>144</v>
      </c>
      <c r="C17" s="32" t="s">
        <v>144</v>
      </c>
      <c r="D17" s="41">
        <f>Procurement!E18</f>
        <v>15</v>
      </c>
      <c r="E17" s="32">
        <f>SUM(Labor!H26:H27)</f>
        <v>2</v>
      </c>
      <c r="F17" s="59">
        <f t="shared" si="2"/>
        <v>15</v>
      </c>
      <c r="G17" s="64">
        <f t="shared" si="1"/>
        <v>2</v>
      </c>
      <c r="H17" s="31"/>
      <c r="I17" s="31"/>
      <c r="J17" s="31"/>
      <c r="K17" s="31"/>
      <c r="L17" s="31"/>
      <c r="M17" s="31"/>
      <c r="N17" s="31"/>
    </row>
    <row r="18" spans="1:14" ht="23.25">
      <c r="A18" s="31"/>
      <c r="B18" s="41"/>
      <c r="C18" s="32"/>
      <c r="D18" s="41"/>
      <c r="E18" s="32"/>
      <c r="F18" s="58" t="s">
        <v>144</v>
      </c>
      <c r="G18" s="65" t="s">
        <v>144</v>
      </c>
      <c r="H18" s="31"/>
      <c r="I18" s="31"/>
      <c r="J18" s="31"/>
      <c r="K18" s="31"/>
      <c r="L18" s="31"/>
      <c r="M18" s="31"/>
      <c r="N18" s="31"/>
    </row>
    <row r="19" spans="1:14" ht="23.25">
      <c r="A19" s="31"/>
      <c r="B19" s="41"/>
      <c r="C19" s="32"/>
      <c r="D19" s="41"/>
      <c r="E19" s="32"/>
      <c r="F19" s="56"/>
      <c r="G19" s="62"/>
      <c r="H19" s="31"/>
      <c r="I19" s="31"/>
      <c r="J19" s="31"/>
      <c r="K19" s="31"/>
      <c r="L19" s="31"/>
      <c r="M19" s="31"/>
      <c r="N19" s="31"/>
    </row>
    <row r="20" spans="1:7" s="40" customFormat="1" ht="23.25">
      <c r="A20" s="40" t="s">
        <v>165</v>
      </c>
      <c r="B20" s="42"/>
      <c r="C20" s="39"/>
      <c r="D20" s="42"/>
      <c r="E20" s="39"/>
      <c r="F20" s="56"/>
      <c r="G20" s="62"/>
    </row>
    <row r="21" spans="2:7" s="40" customFormat="1" ht="23.25">
      <c r="B21" s="42"/>
      <c r="C21" s="39"/>
      <c r="D21" s="42"/>
      <c r="E21" s="39"/>
      <c r="F21" s="56"/>
      <c r="G21" s="62"/>
    </row>
    <row r="22" spans="1:7" s="40" customFormat="1" ht="23.25">
      <c r="A22" s="40" t="s">
        <v>168</v>
      </c>
      <c r="B22" s="42">
        <f>SUM(B24:B26)</f>
        <v>15</v>
      </c>
      <c r="C22" s="39">
        <f>SUM(C24:C26)</f>
        <v>82.5</v>
      </c>
      <c r="D22" s="42" t="s">
        <v>144</v>
      </c>
      <c r="E22" s="39" t="s">
        <v>144</v>
      </c>
      <c r="F22" s="56">
        <f t="shared" si="2"/>
        <v>15</v>
      </c>
      <c r="G22" s="62">
        <f t="shared" si="1"/>
        <v>82.5</v>
      </c>
    </row>
    <row r="23" spans="1:14" ht="23.25">
      <c r="A23" s="31"/>
      <c r="B23" s="41"/>
      <c r="C23" s="32"/>
      <c r="D23" s="41"/>
      <c r="E23" s="32"/>
      <c r="F23" s="56"/>
      <c r="G23" s="62"/>
      <c r="H23" s="31"/>
      <c r="I23" s="31"/>
      <c r="J23" s="31"/>
      <c r="K23" s="31"/>
      <c r="L23" s="31"/>
      <c r="M23" s="31"/>
      <c r="N23" s="31"/>
    </row>
    <row r="24" spans="1:7" s="31" customFormat="1" ht="23.25">
      <c r="A24" s="31" t="s">
        <v>161</v>
      </c>
      <c r="B24" s="41">
        <f>SUM('Procurement Fy14'!C21:C31)</f>
        <v>15</v>
      </c>
      <c r="C24" s="32">
        <f>SUM('Labor Fy14'!H29:H41)</f>
        <v>68.5</v>
      </c>
      <c r="D24" s="41" t="s">
        <v>144</v>
      </c>
      <c r="E24" s="32" t="s">
        <v>144</v>
      </c>
      <c r="F24" s="59">
        <f t="shared" si="2"/>
        <v>15</v>
      </c>
      <c r="G24" s="64">
        <f t="shared" si="1"/>
        <v>68.5</v>
      </c>
    </row>
    <row r="25" spans="1:14" ht="23.25">
      <c r="A25" s="31"/>
      <c r="B25" s="41"/>
      <c r="C25" s="32"/>
      <c r="D25" s="41"/>
      <c r="E25" s="32"/>
      <c r="F25" s="56"/>
      <c r="G25" s="64"/>
      <c r="H25" s="31"/>
      <c r="I25" s="31"/>
      <c r="J25" s="31"/>
      <c r="K25" s="31"/>
      <c r="L25" s="31"/>
      <c r="M25" s="31"/>
      <c r="N25" s="31"/>
    </row>
    <row r="26" spans="1:14" ht="23.25">
      <c r="A26" s="31" t="s">
        <v>163</v>
      </c>
      <c r="B26" s="41" t="s">
        <v>160</v>
      </c>
      <c r="C26" s="32">
        <f>SUM('Labor Fy14'!H42:H43)</f>
        <v>14</v>
      </c>
      <c r="D26" s="41" t="s">
        <v>144</v>
      </c>
      <c r="E26" s="32" t="s">
        <v>144</v>
      </c>
      <c r="F26" s="56"/>
      <c r="G26" s="64">
        <v>14</v>
      </c>
      <c r="H26" s="31"/>
      <c r="I26" s="31"/>
      <c r="J26" s="31"/>
      <c r="K26" s="31"/>
      <c r="L26" s="31"/>
      <c r="M26" s="31"/>
      <c r="N26" s="31"/>
    </row>
    <row r="27" spans="1:14" ht="23.25">
      <c r="A27" s="31"/>
      <c r="B27" s="41"/>
      <c r="C27" s="32"/>
      <c r="D27" s="41"/>
      <c r="E27" s="32"/>
      <c r="F27" s="56"/>
      <c r="G27" s="62"/>
      <c r="H27" s="31"/>
      <c r="I27" s="31"/>
      <c r="J27" s="31"/>
      <c r="K27" s="31"/>
      <c r="L27" s="31"/>
      <c r="M27" s="31"/>
      <c r="N27" s="31"/>
    </row>
    <row r="28" spans="1:14" ht="23.25">
      <c r="A28" s="31"/>
      <c r="B28" s="41"/>
      <c r="C28" s="32"/>
      <c r="D28" s="41"/>
      <c r="E28" s="32"/>
      <c r="F28" s="56"/>
      <c r="G28" s="62"/>
      <c r="H28" s="31"/>
      <c r="I28" s="31"/>
      <c r="J28" s="31"/>
      <c r="K28" s="31"/>
      <c r="L28" s="31"/>
      <c r="M28" s="31"/>
      <c r="N28" s="31"/>
    </row>
    <row r="29" spans="1:7" s="40" customFormat="1" ht="23.25">
      <c r="A29" s="40" t="s">
        <v>166</v>
      </c>
      <c r="B29" s="42"/>
      <c r="C29" s="39"/>
      <c r="D29" s="42"/>
      <c r="E29" s="39"/>
      <c r="F29" s="56"/>
      <c r="G29" s="62"/>
    </row>
    <row r="30" spans="1:14" ht="23.25">
      <c r="A30" s="31"/>
      <c r="B30" s="41"/>
      <c r="C30" s="32"/>
      <c r="D30" s="41"/>
      <c r="E30" s="32"/>
      <c r="F30" s="56"/>
      <c r="G30" s="57"/>
      <c r="H30" s="31"/>
      <c r="I30" s="31"/>
      <c r="J30" s="31"/>
      <c r="K30" s="31"/>
      <c r="L30" s="31"/>
      <c r="M30" s="31"/>
      <c r="N30" s="31"/>
    </row>
    <row r="31" spans="1:14" ht="23.25">
      <c r="A31" s="31" t="s">
        <v>74</v>
      </c>
      <c r="B31" s="41">
        <f>SUM('Procurement Fy14'!C35,'Procurement Fy14'!C36)</f>
        <v>40</v>
      </c>
      <c r="C31" s="50">
        <f>SUM('Labor Fy14'!H46,'Labor Fy14'!H48,'Labor Fy14'!H49,'Labor Fy14'!H50,'Labor Fy14'!H51,'Labor Fy14'!H52,'Labor Fy14'!H53)</f>
        <v>37.5</v>
      </c>
      <c r="D31" s="41">
        <f>SUM('Procurement Fy14'!C37,'Procurement Fy14'!C38,'Procurement Fy14'!C39,'Procurement Fy14'!C40,'Procurement Fy14'!C41)</f>
        <v>114</v>
      </c>
      <c r="E31" s="32" t="s">
        <v>144</v>
      </c>
      <c r="F31" s="56">
        <f t="shared" si="2"/>
        <v>154</v>
      </c>
      <c r="G31" s="57">
        <f t="shared" si="1"/>
        <v>37.5</v>
      </c>
      <c r="H31" s="31"/>
      <c r="I31" s="31"/>
      <c r="J31" s="31"/>
      <c r="K31" s="31"/>
      <c r="L31" s="31"/>
      <c r="M31" s="31"/>
      <c r="N31" s="31"/>
    </row>
    <row r="32" spans="1:14" ht="23.25">
      <c r="A32" s="31"/>
      <c r="B32" s="41"/>
      <c r="C32" s="32"/>
      <c r="D32" s="41"/>
      <c r="E32" s="32"/>
      <c r="F32" s="56"/>
      <c r="G32" s="57"/>
      <c r="H32" s="31"/>
      <c r="I32" s="31"/>
      <c r="J32" s="31"/>
      <c r="K32" s="31"/>
      <c r="L32" s="31"/>
      <c r="M32" s="31"/>
      <c r="N32" s="31"/>
    </row>
    <row r="33" spans="1:14" ht="23.25">
      <c r="A33" s="31"/>
      <c r="B33" s="41"/>
      <c r="C33" s="32"/>
      <c r="D33" s="41"/>
      <c r="E33" s="32"/>
      <c r="F33" s="56"/>
      <c r="G33" s="57"/>
      <c r="H33" s="31"/>
      <c r="I33" s="31"/>
      <c r="J33" s="31"/>
      <c r="K33" s="31"/>
      <c r="L33" s="31"/>
      <c r="M33" s="31"/>
      <c r="N33" s="31"/>
    </row>
    <row r="34" spans="1:7" s="40" customFormat="1" ht="23.25">
      <c r="A34" s="40" t="s">
        <v>167</v>
      </c>
      <c r="B34" s="42"/>
      <c r="C34" s="39"/>
      <c r="D34" s="42"/>
      <c r="E34" s="39"/>
      <c r="F34" s="56"/>
      <c r="G34" s="57"/>
    </row>
    <row r="35" spans="1:14" ht="23.25">
      <c r="A35" s="31"/>
      <c r="B35" s="41"/>
      <c r="C35" s="32"/>
      <c r="D35" s="41"/>
      <c r="E35" s="32"/>
      <c r="F35" s="56"/>
      <c r="G35" s="57"/>
      <c r="H35" s="31"/>
      <c r="I35" s="31"/>
      <c r="J35" s="31"/>
      <c r="K35" s="31"/>
      <c r="L35" s="31"/>
      <c r="M35" s="31"/>
      <c r="N35" s="31"/>
    </row>
    <row r="36" spans="1:14" ht="23.25">
      <c r="A36" s="31" t="s">
        <v>169</v>
      </c>
      <c r="B36" s="41" t="s">
        <v>144</v>
      </c>
      <c r="C36" s="50">
        <f>SUM('Labor Fy14'!H56,'Labor Fy14'!H61)</f>
        <v>7.5</v>
      </c>
      <c r="D36" s="41">
        <f>SUM(Procurement!C44:C47)</f>
        <v>50</v>
      </c>
      <c r="E36" s="50">
        <f>SUM('Labor Fy14'!H57,'Labor Fy14'!H58,'Labor Fy14'!H59,'Labor Fy14'!H60,'Labor Fy14'!H62)</f>
        <v>9.5</v>
      </c>
      <c r="F36" s="56">
        <f t="shared" si="2"/>
        <v>50</v>
      </c>
      <c r="G36" s="57">
        <f t="shared" si="1"/>
        <v>17</v>
      </c>
      <c r="H36" s="31"/>
      <c r="I36" s="31"/>
      <c r="J36" s="31"/>
      <c r="K36" s="31"/>
      <c r="L36" s="31"/>
      <c r="M36" s="31"/>
      <c r="N36" s="31"/>
    </row>
    <row r="37" spans="1:14" ht="23.25">
      <c r="A37" s="31"/>
      <c r="B37" s="41"/>
      <c r="C37" s="32"/>
      <c r="D37" s="41"/>
      <c r="E37" s="32"/>
      <c r="F37" s="56"/>
      <c r="G37" s="57"/>
      <c r="H37" s="31"/>
      <c r="I37" s="31"/>
      <c r="J37" s="31"/>
      <c r="K37" s="31"/>
      <c r="L37" s="31"/>
      <c r="M37" s="31"/>
      <c r="N37" s="31"/>
    </row>
    <row r="38" spans="1:14" ht="23.25">
      <c r="A38" s="31"/>
      <c r="B38" s="41"/>
      <c r="C38" s="32"/>
      <c r="D38" s="41"/>
      <c r="E38" s="32"/>
      <c r="F38" s="56"/>
      <c r="G38" s="57"/>
      <c r="H38" s="31"/>
      <c r="I38" s="31"/>
      <c r="J38" s="31"/>
      <c r="K38" s="31"/>
      <c r="L38" s="31"/>
      <c r="M38" s="31"/>
      <c r="N38" s="31"/>
    </row>
    <row r="39" spans="1:7" s="40" customFormat="1" ht="23.25">
      <c r="A39" s="40" t="s">
        <v>170</v>
      </c>
      <c r="B39" s="42"/>
      <c r="C39" s="39"/>
      <c r="D39" s="42"/>
      <c r="E39" s="39"/>
      <c r="F39" s="56"/>
      <c r="G39" s="57"/>
    </row>
    <row r="40" spans="1:14" ht="23.25">
      <c r="A40" s="31"/>
      <c r="B40" s="41"/>
      <c r="C40" s="32"/>
      <c r="D40" s="41"/>
      <c r="E40" s="32"/>
      <c r="F40" s="56"/>
      <c r="G40" s="57"/>
      <c r="H40" s="31"/>
      <c r="I40" s="31"/>
      <c r="J40" s="31"/>
      <c r="K40" s="31"/>
      <c r="L40" s="31"/>
      <c r="M40" s="31"/>
      <c r="N40" s="31"/>
    </row>
    <row r="41" spans="1:14" s="37" customFormat="1" ht="23.25">
      <c r="A41" s="36" t="s">
        <v>171</v>
      </c>
      <c r="B41" s="44" t="s">
        <v>144</v>
      </c>
      <c r="C41" s="35" t="s">
        <v>144</v>
      </c>
      <c r="D41" s="44">
        <f>SUM(D43:D47)</f>
        <v>94</v>
      </c>
      <c r="E41" s="50">
        <f>SUM(E43:E47)</f>
        <v>63.5</v>
      </c>
      <c r="F41" s="56">
        <f t="shared" si="2"/>
        <v>94</v>
      </c>
      <c r="G41" s="57">
        <f t="shared" si="1"/>
        <v>63.5</v>
      </c>
      <c r="H41" s="36"/>
      <c r="I41" s="36"/>
      <c r="J41" s="36"/>
      <c r="K41" s="36"/>
      <c r="L41" s="36"/>
      <c r="M41" s="36"/>
      <c r="N41" s="36"/>
    </row>
    <row r="42" spans="1:14" ht="23.25">
      <c r="A42" s="31"/>
      <c r="B42" s="41"/>
      <c r="C42" s="32"/>
      <c r="D42" s="41"/>
      <c r="E42" s="32"/>
      <c r="F42" s="56"/>
      <c r="G42" s="57"/>
      <c r="H42" s="31"/>
      <c r="I42" s="31"/>
      <c r="J42" s="31"/>
      <c r="K42" s="31"/>
      <c r="L42" s="31"/>
      <c r="M42" s="31"/>
      <c r="N42" s="31"/>
    </row>
    <row r="43" spans="1:14" ht="23.25">
      <c r="A43" s="31" t="s">
        <v>172</v>
      </c>
      <c r="B43" s="41" t="s">
        <v>144</v>
      </c>
      <c r="C43" s="32" t="s">
        <v>144</v>
      </c>
      <c r="D43" s="41">
        <f>SUM(Procurement!C50:C58)</f>
        <v>94</v>
      </c>
      <c r="E43" s="32">
        <f>SUM(Labor!H66:H68)</f>
        <v>29.5</v>
      </c>
      <c r="F43" s="59">
        <f t="shared" si="2"/>
        <v>94</v>
      </c>
      <c r="G43" s="61">
        <f t="shared" si="1"/>
        <v>29.5</v>
      </c>
      <c r="H43" s="31"/>
      <c r="I43" s="31"/>
      <c r="J43" s="31"/>
      <c r="K43" s="31"/>
      <c r="L43" s="31"/>
      <c r="M43" s="31"/>
      <c r="N43" s="31"/>
    </row>
    <row r="44" spans="1:14" ht="23.25">
      <c r="A44" s="31"/>
      <c r="B44" s="41"/>
      <c r="C44" s="32"/>
      <c r="D44" s="41"/>
      <c r="E44" s="32"/>
      <c r="F44" s="56"/>
      <c r="G44" s="61"/>
      <c r="H44" s="31"/>
      <c r="I44" s="31"/>
      <c r="J44" s="31"/>
      <c r="K44" s="31"/>
      <c r="L44" s="31"/>
      <c r="M44" s="31"/>
      <c r="N44" s="31"/>
    </row>
    <row r="45" spans="1:14" ht="23.25">
      <c r="A45" s="31" t="s">
        <v>91</v>
      </c>
      <c r="B45" s="41" t="s">
        <v>160</v>
      </c>
      <c r="C45" s="32" t="s">
        <v>144</v>
      </c>
      <c r="D45" s="41" t="s">
        <v>160</v>
      </c>
      <c r="E45" s="32">
        <f>SUM(Labor!H72:H73)</f>
        <v>24</v>
      </c>
      <c r="F45" s="58" t="s">
        <v>144</v>
      </c>
      <c r="G45" s="61">
        <f t="shared" si="1"/>
        <v>24</v>
      </c>
      <c r="H45" s="31"/>
      <c r="I45" s="31"/>
      <c r="J45" s="31"/>
      <c r="K45" s="31"/>
      <c r="L45" s="31"/>
      <c r="M45" s="31"/>
      <c r="N45" s="31"/>
    </row>
    <row r="46" spans="1:14" ht="23.25">
      <c r="A46" s="31"/>
      <c r="B46" s="41"/>
      <c r="C46" s="32"/>
      <c r="D46" s="41"/>
      <c r="E46" s="32"/>
      <c r="F46" s="56"/>
      <c r="G46" s="61" t="s">
        <v>144</v>
      </c>
      <c r="H46" s="31"/>
      <c r="I46" s="31"/>
      <c r="J46" s="31"/>
      <c r="K46" s="31"/>
      <c r="L46" s="31"/>
      <c r="M46" s="31"/>
      <c r="N46" s="31"/>
    </row>
    <row r="47" spans="1:14" ht="23.25">
      <c r="A47" s="31" t="s">
        <v>15</v>
      </c>
      <c r="B47" s="41" t="s">
        <v>160</v>
      </c>
      <c r="C47" s="32" t="s">
        <v>144</v>
      </c>
      <c r="D47" s="41"/>
      <c r="E47" s="32">
        <f>SUM(Labor!H76:H77)</f>
        <v>10</v>
      </c>
      <c r="F47" s="56"/>
      <c r="G47" s="61">
        <f t="shared" si="1"/>
        <v>10</v>
      </c>
      <c r="H47" s="31"/>
      <c r="I47" s="31"/>
      <c r="J47" s="31"/>
      <c r="K47" s="31"/>
      <c r="L47" s="31"/>
      <c r="M47" s="31"/>
      <c r="N47" s="31"/>
    </row>
    <row r="48" spans="1:14" ht="21">
      <c r="A48" s="31"/>
      <c r="B48" s="41"/>
      <c r="C48" s="32"/>
      <c r="D48" s="41"/>
      <c r="E48" s="32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21">
      <c r="A49" s="31"/>
      <c r="B49" s="41"/>
      <c r="C49" s="32"/>
      <c r="D49" s="41"/>
      <c r="E49" s="32"/>
      <c r="F49" s="31"/>
      <c r="G49" s="60"/>
      <c r="H49" s="31"/>
      <c r="I49" s="31"/>
      <c r="J49" s="31"/>
      <c r="K49" s="31"/>
      <c r="L49" s="31"/>
      <c r="M49" s="31"/>
      <c r="N49" s="31"/>
    </row>
    <row r="50" spans="1:6" s="40" customFormat="1" ht="23.25">
      <c r="A50" s="40" t="s">
        <v>173</v>
      </c>
      <c r="B50" s="42">
        <f>SUM(B7,B22,B31,B36,B41)</f>
        <v>360</v>
      </c>
      <c r="C50" s="39">
        <f>SUM(C7,C22,C31,C36)</f>
        <v>188.5</v>
      </c>
      <c r="D50" s="42">
        <f aca="true" t="shared" si="3" ref="D50">SUM(D7,D22,D31,D36,D41)</f>
        <v>479</v>
      </c>
      <c r="E50" s="39">
        <f>SUM(E7,E36,E41)</f>
        <v>89</v>
      </c>
      <c r="F50" s="49"/>
    </row>
    <row r="51" spans="1:14" ht="21">
      <c r="A51" s="31"/>
      <c r="B51" s="41"/>
      <c r="C51" s="32"/>
      <c r="D51" s="41"/>
      <c r="E51" s="32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21">
      <c r="A52" s="54" t="s">
        <v>186</v>
      </c>
      <c r="B52" s="41"/>
      <c r="C52" s="32"/>
      <c r="D52" s="41"/>
      <c r="E52" s="32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21">
      <c r="A53" s="31"/>
      <c r="B53" s="41"/>
      <c r="C53" s="32"/>
      <c r="D53" s="41"/>
      <c r="E53" s="32"/>
      <c r="F53" s="31"/>
      <c r="G53" s="31"/>
      <c r="H53" s="31"/>
      <c r="I53" s="31"/>
      <c r="J53" s="31"/>
      <c r="K53" s="31"/>
      <c r="L53" s="31"/>
      <c r="M53" s="31"/>
      <c r="N53" s="31"/>
    </row>
    <row r="54" spans="1:5" s="31" customFormat="1" ht="21">
      <c r="A54" s="48" t="s">
        <v>174</v>
      </c>
      <c r="B54" s="48" t="s">
        <v>175</v>
      </c>
      <c r="C54" s="48" t="s">
        <v>176</v>
      </c>
      <c r="D54" s="48" t="s">
        <v>152</v>
      </c>
      <c r="E54" s="48" t="s">
        <v>177</v>
      </c>
    </row>
    <row r="55" spans="1:5" s="31" customFormat="1" ht="21">
      <c r="A55" s="48">
        <v>108.5</v>
      </c>
      <c r="B55" s="48">
        <v>90</v>
      </c>
      <c r="C55" s="48">
        <v>22</v>
      </c>
      <c r="D55" s="48">
        <v>5</v>
      </c>
      <c r="E55" s="48">
        <v>52</v>
      </c>
    </row>
    <row r="56" spans="1:14" ht="21">
      <c r="A56" s="31"/>
      <c r="B56" s="41"/>
      <c r="C56" s="32"/>
      <c r="D56" s="41"/>
      <c r="E56" s="32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21">
      <c r="A57" s="31"/>
      <c r="B57" s="41"/>
      <c r="C57" s="32"/>
      <c r="D57" s="41"/>
      <c r="E57" s="32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21">
      <c r="A58" s="31"/>
      <c r="B58" s="41"/>
      <c r="C58" s="32"/>
      <c r="D58" s="41"/>
      <c r="E58" s="32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21">
      <c r="A59" s="31"/>
      <c r="B59" s="41"/>
      <c r="C59" s="32"/>
      <c r="D59" s="41"/>
      <c r="E59" s="32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21">
      <c r="A60" s="31"/>
      <c r="B60" s="41"/>
      <c r="C60" s="32"/>
      <c r="D60" s="41"/>
      <c r="E60" s="32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21">
      <c r="A61" s="31"/>
      <c r="B61" s="41"/>
      <c r="C61" s="32"/>
      <c r="D61" s="41"/>
      <c r="E61" s="32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21">
      <c r="A62" s="31"/>
      <c r="B62" s="41"/>
      <c r="C62" s="32"/>
      <c r="D62" s="41"/>
      <c r="E62" s="32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21">
      <c r="A63" s="31"/>
      <c r="B63" s="41"/>
      <c r="C63" s="32"/>
      <c r="D63" s="41"/>
      <c r="E63" s="32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21">
      <c r="A64" s="31"/>
      <c r="B64" s="41"/>
      <c r="C64" s="32"/>
      <c r="D64" s="41"/>
      <c r="E64" s="32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21">
      <c r="A65" s="31"/>
      <c r="B65" s="41"/>
      <c r="C65" s="32"/>
      <c r="D65" s="41"/>
      <c r="E65" s="32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21">
      <c r="A66" s="31"/>
      <c r="B66" s="41"/>
      <c r="C66" s="32"/>
      <c r="D66" s="41"/>
      <c r="E66" s="32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21">
      <c r="A67" s="31"/>
      <c r="B67" s="41"/>
      <c r="C67" s="32"/>
      <c r="D67" s="41"/>
      <c r="E67" s="32"/>
      <c r="F67" s="31"/>
      <c r="G67" s="31"/>
      <c r="H67" s="31"/>
      <c r="I67" s="31"/>
      <c r="J67" s="31"/>
      <c r="K67" s="31"/>
      <c r="L67" s="31"/>
      <c r="M67" s="31"/>
      <c r="N67" s="31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="90" zoomScaleNormal="90" zoomScalePageLayoutView="200" workbookViewId="0" topLeftCell="A64">
      <selection activeCell="J80" sqref="J80"/>
    </sheetView>
  </sheetViews>
  <sheetFormatPr defaultColWidth="8.8515625" defaultRowHeight="15"/>
  <cols>
    <col min="1" max="1" width="16.421875" style="0" customWidth="1"/>
    <col min="2" max="2" width="46.00390625" style="0" customWidth="1"/>
    <col min="3" max="3" width="5.8515625" style="0" customWidth="1"/>
    <col min="4" max="4" width="6.28125" style="0" customWidth="1"/>
    <col min="5" max="5" width="6.8515625" style="0" customWidth="1"/>
    <col min="7" max="7" width="8.421875" style="0" customWidth="1"/>
    <col min="8" max="8" width="7.28125" style="0" customWidth="1"/>
    <col min="9" max="9" width="11.00390625" style="0" customWidth="1"/>
  </cols>
  <sheetData>
    <row r="1" s="76" customFormat="1" ht="15">
      <c r="A1" s="76" t="s">
        <v>0</v>
      </c>
    </row>
    <row r="2" spans="1:9" ht="15">
      <c r="A2" s="1" t="s">
        <v>1</v>
      </c>
      <c r="B2" s="1" t="s">
        <v>2</v>
      </c>
      <c r="C2" s="76" t="s">
        <v>3</v>
      </c>
      <c r="D2" s="76"/>
      <c r="E2" s="76"/>
      <c r="F2" s="1"/>
      <c r="G2" s="1"/>
      <c r="H2" s="1"/>
      <c r="I2" s="1" t="s">
        <v>4</v>
      </c>
    </row>
    <row r="3" spans="1:10" ht="15">
      <c r="A3" s="2" t="s">
        <v>5</v>
      </c>
      <c r="C3" t="s">
        <v>6</v>
      </c>
      <c r="D3" t="s">
        <v>7</v>
      </c>
      <c r="E3" t="s">
        <v>8</v>
      </c>
      <c r="F3" s="1" t="s">
        <v>9</v>
      </c>
      <c r="G3" s="1" t="s">
        <v>10</v>
      </c>
      <c r="H3" s="1" t="s">
        <v>11</v>
      </c>
      <c r="I3" s="1"/>
      <c r="J3" s="1"/>
    </row>
    <row r="4" spans="1:10" ht="15">
      <c r="A4" s="3" t="s">
        <v>12</v>
      </c>
      <c r="F4" s="1"/>
      <c r="G4" s="1"/>
      <c r="H4" s="1"/>
      <c r="I4" s="1"/>
      <c r="J4" s="1"/>
    </row>
    <row r="5" spans="2:9" ht="15">
      <c r="B5" t="s">
        <v>13</v>
      </c>
      <c r="C5">
        <v>2</v>
      </c>
      <c r="G5">
        <f>SUM(C5:F5)</f>
        <v>2</v>
      </c>
      <c r="H5">
        <f aca="true" t="shared" si="0" ref="H5">SUM(C5:G5)</f>
        <v>4</v>
      </c>
      <c r="I5" t="s">
        <v>14</v>
      </c>
    </row>
    <row r="6" ht="15">
      <c r="A6" s="3" t="s">
        <v>15</v>
      </c>
    </row>
    <row r="7" spans="2:9" ht="15">
      <c r="B7" t="s">
        <v>16</v>
      </c>
      <c r="D7">
        <v>5</v>
      </c>
      <c r="H7">
        <f aca="true" t="shared" si="1" ref="H7:H8">SUM(C7:G7)</f>
        <v>5</v>
      </c>
      <c r="I7" t="s">
        <v>17</v>
      </c>
    </row>
    <row r="8" spans="2:9" ht="15">
      <c r="B8" t="s">
        <v>18</v>
      </c>
      <c r="D8">
        <v>5</v>
      </c>
      <c r="H8">
        <f t="shared" si="1"/>
        <v>5</v>
      </c>
      <c r="I8" t="s">
        <v>19</v>
      </c>
    </row>
    <row r="9" spans="2:9" ht="15">
      <c r="B9" t="s">
        <v>20</v>
      </c>
      <c r="E9">
        <v>20</v>
      </c>
      <c r="H9">
        <v>20</v>
      </c>
      <c r="I9" t="s">
        <v>21</v>
      </c>
    </row>
    <row r="10" spans="2:9" ht="15">
      <c r="B10" t="s">
        <v>22</v>
      </c>
      <c r="E10">
        <v>10</v>
      </c>
      <c r="H10">
        <f aca="true" t="shared" si="2" ref="H10:H27">SUM(C10:G10)</f>
        <v>10</v>
      </c>
      <c r="I10" t="s">
        <v>23</v>
      </c>
    </row>
    <row r="11" spans="2:9" ht="15">
      <c r="B11" t="s">
        <v>24</v>
      </c>
      <c r="E11">
        <v>2</v>
      </c>
      <c r="H11">
        <f t="shared" si="2"/>
        <v>2</v>
      </c>
      <c r="I11" t="s">
        <v>23</v>
      </c>
    </row>
    <row r="12" spans="2:9" ht="15">
      <c r="B12" t="s">
        <v>25</v>
      </c>
      <c r="D12">
        <v>2</v>
      </c>
      <c r="E12">
        <v>8</v>
      </c>
      <c r="H12">
        <f t="shared" si="2"/>
        <v>10</v>
      </c>
      <c r="I12" t="s">
        <v>26</v>
      </c>
    </row>
    <row r="13" spans="2:10" ht="15">
      <c r="B13" t="s">
        <v>27</v>
      </c>
      <c r="E13">
        <v>3</v>
      </c>
      <c r="H13">
        <f t="shared" si="2"/>
        <v>3</v>
      </c>
      <c r="I13" t="s">
        <v>28</v>
      </c>
      <c r="J13" t="s">
        <v>29</v>
      </c>
    </row>
    <row r="14" spans="2:9" ht="15">
      <c r="B14" t="s">
        <v>30</v>
      </c>
      <c r="E14">
        <v>3</v>
      </c>
      <c r="H14">
        <f t="shared" si="2"/>
        <v>3</v>
      </c>
      <c r="I14" t="s">
        <v>28</v>
      </c>
    </row>
    <row r="15" ht="15">
      <c r="H15">
        <f>SUM(H5:H14)</f>
        <v>62</v>
      </c>
    </row>
    <row r="16" ht="15">
      <c r="A16" s="4" t="s">
        <v>31</v>
      </c>
    </row>
    <row r="17" spans="1:9" ht="15">
      <c r="A17" s="3" t="s">
        <v>32</v>
      </c>
      <c r="B17" t="s">
        <v>33</v>
      </c>
      <c r="D17">
        <v>1</v>
      </c>
      <c r="H17">
        <f t="shared" si="2"/>
        <v>1</v>
      </c>
      <c r="I17" t="s">
        <v>34</v>
      </c>
    </row>
    <row r="18" spans="2:9" ht="15">
      <c r="B18" t="s">
        <v>35</v>
      </c>
      <c r="D18">
        <v>1</v>
      </c>
      <c r="H18">
        <f t="shared" si="2"/>
        <v>1</v>
      </c>
      <c r="I18" t="s">
        <v>34</v>
      </c>
    </row>
    <row r="19" spans="2:9" ht="15">
      <c r="B19" t="s">
        <v>36</v>
      </c>
      <c r="E19">
        <v>2</v>
      </c>
      <c r="H19">
        <f t="shared" si="2"/>
        <v>2</v>
      </c>
      <c r="I19" t="s">
        <v>34</v>
      </c>
    </row>
    <row r="20" spans="2:9" ht="15">
      <c r="B20" t="s">
        <v>37</v>
      </c>
      <c r="D20">
        <v>1</v>
      </c>
      <c r="H20">
        <f t="shared" si="2"/>
        <v>1</v>
      </c>
      <c r="I20" t="s">
        <v>34</v>
      </c>
    </row>
    <row r="21" spans="2:9" ht="15">
      <c r="B21" t="s">
        <v>38</v>
      </c>
      <c r="D21">
        <v>1</v>
      </c>
      <c r="E21">
        <v>2</v>
      </c>
      <c r="H21">
        <f t="shared" si="2"/>
        <v>3</v>
      </c>
      <c r="I21" t="s">
        <v>34</v>
      </c>
    </row>
    <row r="23" spans="1:9" ht="15">
      <c r="A23" s="3" t="s">
        <v>39</v>
      </c>
      <c r="B23" t="s">
        <v>40</v>
      </c>
      <c r="D23">
        <v>4</v>
      </c>
      <c r="H23">
        <f t="shared" si="2"/>
        <v>4</v>
      </c>
      <c r="I23" t="s">
        <v>41</v>
      </c>
    </row>
    <row r="24" spans="2:9" ht="15">
      <c r="B24" t="s">
        <v>42</v>
      </c>
      <c r="E24">
        <v>1</v>
      </c>
      <c r="H24">
        <f t="shared" si="2"/>
        <v>1</v>
      </c>
      <c r="I24" t="s">
        <v>43</v>
      </c>
    </row>
    <row r="26" spans="1:9" ht="15">
      <c r="A26" s="3" t="s">
        <v>44</v>
      </c>
      <c r="B26" t="s">
        <v>45</v>
      </c>
      <c r="D26">
        <v>1</v>
      </c>
      <c r="H26">
        <f t="shared" si="2"/>
        <v>1</v>
      </c>
      <c r="I26" t="s">
        <v>46</v>
      </c>
    </row>
    <row r="27" spans="2:9" ht="15">
      <c r="B27" t="s">
        <v>47</v>
      </c>
      <c r="D27">
        <v>1</v>
      </c>
      <c r="H27">
        <f t="shared" si="2"/>
        <v>1</v>
      </c>
      <c r="I27" t="s">
        <v>46</v>
      </c>
    </row>
    <row r="28" spans="8:10" ht="15">
      <c r="H28">
        <f>SUM(H17:H27)</f>
        <v>15</v>
      </c>
      <c r="J28">
        <f>SUM(H15,H28)</f>
        <v>77</v>
      </c>
    </row>
    <row r="29" spans="1:10" ht="15">
      <c r="A29" s="75" t="s">
        <v>162</v>
      </c>
      <c r="B29" s="76"/>
      <c r="C29" s="76"/>
      <c r="D29" s="76"/>
      <c r="E29" s="76"/>
      <c r="F29" s="76"/>
      <c r="G29" s="76"/>
      <c r="H29" s="76"/>
      <c r="I29" s="76"/>
      <c r="J29" s="5"/>
    </row>
    <row r="30" spans="1:9" ht="15">
      <c r="A30" s="4" t="s">
        <v>49</v>
      </c>
      <c r="B30" t="s">
        <v>50</v>
      </c>
      <c r="D30">
        <v>2</v>
      </c>
      <c r="H30">
        <f aca="true" t="shared" si="3" ref="H30:H61">SUM(C30:G30)</f>
        <v>2</v>
      </c>
      <c r="I30" t="s">
        <v>51</v>
      </c>
    </row>
    <row r="31" spans="2:9" ht="15">
      <c r="B31" t="s">
        <v>52</v>
      </c>
      <c r="D31">
        <v>22</v>
      </c>
      <c r="H31">
        <f t="shared" si="3"/>
        <v>22</v>
      </c>
      <c r="I31" t="s">
        <v>51</v>
      </c>
    </row>
    <row r="32" spans="2:9" ht="15">
      <c r="B32" t="s">
        <v>53</v>
      </c>
      <c r="H32">
        <v>4</v>
      </c>
      <c r="I32" t="s">
        <v>28</v>
      </c>
    </row>
    <row r="33" spans="2:9" ht="15">
      <c r="B33" t="s">
        <v>54</v>
      </c>
      <c r="E33">
        <v>7</v>
      </c>
      <c r="H33">
        <f t="shared" si="3"/>
        <v>7</v>
      </c>
      <c r="I33" t="s">
        <v>28</v>
      </c>
    </row>
    <row r="34" spans="2:9" ht="15">
      <c r="B34" t="s">
        <v>55</v>
      </c>
      <c r="E34">
        <v>4</v>
      </c>
      <c r="H34">
        <f t="shared" si="3"/>
        <v>4</v>
      </c>
      <c r="I34" t="s">
        <v>23</v>
      </c>
    </row>
    <row r="35" spans="2:9" ht="15">
      <c r="B35" t="s">
        <v>56</v>
      </c>
      <c r="E35">
        <v>4</v>
      </c>
      <c r="H35">
        <f t="shared" si="3"/>
        <v>4</v>
      </c>
      <c r="I35" t="s">
        <v>28</v>
      </c>
    </row>
    <row r="36" spans="2:9" ht="15">
      <c r="B36" t="s">
        <v>57</v>
      </c>
      <c r="E36">
        <v>3</v>
      </c>
      <c r="H36">
        <f t="shared" si="3"/>
        <v>3</v>
      </c>
      <c r="I36" t="s">
        <v>23</v>
      </c>
    </row>
    <row r="37" spans="2:9" ht="15">
      <c r="B37" t="s">
        <v>58</v>
      </c>
      <c r="E37">
        <v>3</v>
      </c>
      <c r="H37">
        <f t="shared" si="3"/>
        <v>3</v>
      </c>
      <c r="I37" t="s">
        <v>23</v>
      </c>
    </row>
    <row r="38" spans="2:9" ht="15">
      <c r="B38" t="s">
        <v>59</v>
      </c>
      <c r="D38">
        <v>0.5</v>
      </c>
      <c r="E38">
        <v>1</v>
      </c>
      <c r="H38">
        <f t="shared" si="3"/>
        <v>1.5</v>
      </c>
      <c r="I38" t="s">
        <v>60</v>
      </c>
    </row>
    <row r="39" spans="2:9" ht="15">
      <c r="B39" t="s">
        <v>61</v>
      </c>
      <c r="E39">
        <v>6</v>
      </c>
      <c r="H39">
        <f t="shared" si="3"/>
        <v>6</v>
      </c>
      <c r="I39" t="s">
        <v>23</v>
      </c>
    </row>
    <row r="40" spans="2:9" ht="15">
      <c r="B40" t="s">
        <v>62</v>
      </c>
      <c r="D40">
        <v>1</v>
      </c>
      <c r="E40">
        <v>4</v>
      </c>
      <c r="H40">
        <f t="shared" si="3"/>
        <v>5</v>
      </c>
      <c r="I40" t="s">
        <v>63</v>
      </c>
    </row>
    <row r="41" spans="2:9" ht="15">
      <c r="B41" t="s">
        <v>64</v>
      </c>
      <c r="E41">
        <v>1</v>
      </c>
      <c r="H41">
        <f t="shared" si="3"/>
        <v>1</v>
      </c>
      <c r="I41" t="s">
        <v>23</v>
      </c>
    </row>
    <row r="42" spans="2:9" ht="15">
      <c r="B42" t="s">
        <v>65</v>
      </c>
      <c r="D42">
        <v>2</v>
      </c>
      <c r="E42">
        <v>4</v>
      </c>
      <c r="H42">
        <f t="shared" si="3"/>
        <v>6</v>
      </c>
      <c r="I42" t="s">
        <v>66</v>
      </c>
    </row>
    <row r="43" spans="1:9" ht="15">
      <c r="A43" s="4" t="s">
        <v>67</v>
      </c>
      <c r="B43" t="s">
        <v>68</v>
      </c>
      <c r="F43">
        <v>4</v>
      </c>
      <c r="H43">
        <f t="shared" si="3"/>
        <v>4</v>
      </c>
      <c r="I43" t="s">
        <v>69</v>
      </c>
    </row>
    <row r="44" spans="2:9" ht="15">
      <c r="B44" t="s">
        <v>70</v>
      </c>
      <c r="E44">
        <v>10</v>
      </c>
      <c r="H44">
        <f t="shared" si="3"/>
        <v>10</v>
      </c>
      <c r="I44" t="s">
        <v>69</v>
      </c>
    </row>
    <row r="45" spans="8:10" ht="15">
      <c r="H45">
        <f>SUM(H30:H44)</f>
        <v>82.5</v>
      </c>
      <c r="J45">
        <f>SUM(H30:H44)</f>
        <v>82.5</v>
      </c>
    </row>
    <row r="46" spans="1:10" ht="15">
      <c r="A46" s="75" t="s">
        <v>71</v>
      </c>
      <c r="B46" s="75"/>
      <c r="C46" s="75"/>
      <c r="D46" s="75"/>
      <c r="E46" s="75"/>
      <c r="F46" s="75"/>
      <c r="G46" s="75"/>
      <c r="H46" s="75"/>
      <c r="I46" s="75"/>
      <c r="J46" s="6"/>
    </row>
    <row r="47" spans="1:9" ht="15">
      <c r="A47" s="4" t="s">
        <v>72</v>
      </c>
      <c r="B47" t="s">
        <v>73</v>
      </c>
      <c r="D47">
        <v>1</v>
      </c>
      <c r="E47">
        <v>4</v>
      </c>
      <c r="H47">
        <f t="shared" si="3"/>
        <v>5</v>
      </c>
      <c r="I47" t="s">
        <v>60</v>
      </c>
    </row>
    <row r="48" ht="15">
      <c r="A48" s="7" t="s">
        <v>74</v>
      </c>
    </row>
    <row r="49" spans="2:9" ht="15">
      <c r="B49" t="s">
        <v>68</v>
      </c>
      <c r="C49">
        <v>4</v>
      </c>
      <c r="D49">
        <v>2</v>
      </c>
      <c r="G49">
        <v>4</v>
      </c>
      <c r="H49">
        <v>10</v>
      </c>
      <c r="I49" t="s">
        <v>75</v>
      </c>
    </row>
    <row r="50" spans="2:9" ht="15">
      <c r="B50" t="s">
        <v>76</v>
      </c>
      <c r="C50">
        <v>2</v>
      </c>
      <c r="D50">
        <v>2</v>
      </c>
      <c r="E50">
        <v>4</v>
      </c>
      <c r="H50">
        <v>8</v>
      </c>
      <c r="I50" t="s">
        <v>75</v>
      </c>
    </row>
    <row r="51" spans="2:9" ht="15">
      <c r="B51" t="s">
        <v>77</v>
      </c>
      <c r="C51">
        <v>1</v>
      </c>
      <c r="D51">
        <v>1</v>
      </c>
      <c r="E51">
        <v>4</v>
      </c>
      <c r="H51">
        <v>6</v>
      </c>
      <c r="I51" t="s">
        <v>75</v>
      </c>
    </row>
    <row r="52" spans="2:9" ht="15">
      <c r="B52" t="s">
        <v>78</v>
      </c>
      <c r="D52">
        <v>0.5</v>
      </c>
      <c r="E52">
        <v>1</v>
      </c>
      <c r="H52">
        <f aca="true" t="shared" si="4" ref="H52:H54">SUM(C52:G52)</f>
        <v>1.5</v>
      </c>
      <c r="I52" t="s">
        <v>63</v>
      </c>
    </row>
    <row r="53" spans="2:9" ht="15">
      <c r="B53" t="s">
        <v>64</v>
      </c>
      <c r="E53">
        <v>1</v>
      </c>
      <c r="H53">
        <f t="shared" si="4"/>
        <v>1</v>
      </c>
      <c r="I53" t="s">
        <v>23</v>
      </c>
    </row>
    <row r="54" spans="2:9" ht="15">
      <c r="B54" t="s">
        <v>65</v>
      </c>
      <c r="D54">
        <v>2</v>
      </c>
      <c r="E54">
        <v>4</v>
      </c>
      <c r="H54">
        <f t="shared" si="4"/>
        <v>6</v>
      </c>
      <c r="I54" t="s">
        <v>66</v>
      </c>
    </row>
    <row r="55" spans="8:10" ht="15">
      <c r="H55">
        <f>SUM(H49:H54)</f>
        <v>32.5</v>
      </c>
      <c r="J55">
        <f>SUM(H47:H54)</f>
        <v>37.5</v>
      </c>
    </row>
    <row r="56" spans="1:9" ht="15">
      <c r="A56" s="75" t="s">
        <v>79</v>
      </c>
      <c r="B56" s="75"/>
      <c r="C56" s="75"/>
      <c r="D56" s="75"/>
      <c r="E56" s="75"/>
      <c r="F56" s="75"/>
      <c r="G56" s="75"/>
      <c r="H56" s="75"/>
      <c r="I56" s="75"/>
    </row>
    <row r="57" spans="1:9" ht="15">
      <c r="A57" s="7" t="s">
        <v>80</v>
      </c>
      <c r="B57" t="s">
        <v>81</v>
      </c>
      <c r="D57">
        <v>2</v>
      </c>
      <c r="E57">
        <v>4</v>
      </c>
      <c r="H57">
        <f t="shared" si="3"/>
        <v>6</v>
      </c>
      <c r="I57" t="s">
        <v>82</v>
      </c>
    </row>
    <row r="58" spans="2:9" ht="15">
      <c r="B58" t="s">
        <v>83</v>
      </c>
      <c r="D58">
        <v>0.5</v>
      </c>
      <c r="E58">
        <v>1</v>
      </c>
      <c r="H58">
        <f t="shared" si="3"/>
        <v>1.5</v>
      </c>
      <c r="I58" t="s">
        <v>63</v>
      </c>
    </row>
    <row r="59" spans="2:9" ht="15">
      <c r="B59" t="s">
        <v>84</v>
      </c>
      <c r="D59">
        <v>0.5</v>
      </c>
      <c r="E59">
        <v>1</v>
      </c>
      <c r="H59">
        <f t="shared" si="3"/>
        <v>1.5</v>
      </c>
      <c r="I59" t="s">
        <v>63</v>
      </c>
    </row>
    <row r="60" spans="2:9" ht="15">
      <c r="B60" t="s">
        <v>85</v>
      </c>
      <c r="D60">
        <v>0.5</v>
      </c>
      <c r="E60">
        <v>1</v>
      </c>
      <c r="H60">
        <f t="shared" si="3"/>
        <v>1.5</v>
      </c>
      <c r="I60" t="s">
        <v>82</v>
      </c>
    </row>
    <row r="61" spans="2:9" ht="15">
      <c r="B61" t="s">
        <v>86</v>
      </c>
      <c r="D61">
        <v>2</v>
      </c>
      <c r="E61">
        <v>2</v>
      </c>
      <c r="H61">
        <f t="shared" si="3"/>
        <v>4</v>
      </c>
      <c r="I61" t="s">
        <v>82</v>
      </c>
    </row>
    <row r="62" spans="2:9" ht="15">
      <c r="B62" t="s">
        <v>65</v>
      </c>
      <c r="D62">
        <v>0.5</v>
      </c>
      <c r="E62">
        <v>1</v>
      </c>
      <c r="H62">
        <f>SUM(C62:G62)</f>
        <v>1.5</v>
      </c>
      <c r="I62" t="s">
        <v>66</v>
      </c>
    </row>
    <row r="63" spans="2:9" ht="15">
      <c r="B63" t="s">
        <v>64</v>
      </c>
      <c r="E63">
        <v>1</v>
      </c>
      <c r="H63">
        <f>SUM(C63:G63)</f>
        <v>1</v>
      </c>
      <c r="I63" t="s">
        <v>23</v>
      </c>
    </row>
    <row r="64" spans="8:10" ht="15">
      <c r="H64">
        <f>SUM(H57:H63)</f>
        <v>17</v>
      </c>
      <c r="J64">
        <f>SUM(H57:H63)</f>
        <v>17</v>
      </c>
    </row>
    <row r="65" spans="1:9" ht="15">
      <c r="A65" s="75" t="s">
        <v>87</v>
      </c>
      <c r="B65" s="75"/>
      <c r="C65" s="75"/>
      <c r="D65" s="75"/>
      <c r="E65" s="75"/>
      <c r="F65" s="75"/>
      <c r="G65" s="75"/>
      <c r="H65" s="75"/>
      <c r="I65" s="75"/>
    </row>
    <row r="66" spans="1:9" ht="15">
      <c r="A66" s="4" t="s">
        <v>88</v>
      </c>
      <c r="B66" t="s">
        <v>70</v>
      </c>
      <c r="H66">
        <v>20</v>
      </c>
      <c r="I66" t="s">
        <v>89</v>
      </c>
    </row>
    <row r="67" spans="2:9" ht="15">
      <c r="B67" t="s">
        <v>86</v>
      </c>
      <c r="H67">
        <v>8</v>
      </c>
      <c r="I67" t="s">
        <v>89</v>
      </c>
    </row>
    <row r="68" spans="2:9" ht="15">
      <c r="B68" t="s">
        <v>65</v>
      </c>
      <c r="D68">
        <v>0.5</v>
      </c>
      <c r="E68">
        <v>1</v>
      </c>
      <c r="H68">
        <f>SUM(C68:G68)</f>
        <v>1.5</v>
      </c>
      <c r="I68" t="s">
        <v>66</v>
      </c>
    </row>
    <row r="69" spans="8:10" ht="15">
      <c r="H69">
        <f>SUM(H66:H68)</f>
        <v>29.5</v>
      </c>
      <c r="J69">
        <f>SUM(H66:H68)</f>
        <v>29.5</v>
      </c>
    </row>
    <row r="70" spans="1:9" ht="15">
      <c r="A70" s="75" t="s">
        <v>90</v>
      </c>
      <c r="B70" s="75"/>
      <c r="C70" s="75"/>
      <c r="D70" s="75"/>
      <c r="E70" s="75"/>
      <c r="F70" s="75"/>
      <c r="G70" s="75"/>
      <c r="H70" s="75"/>
      <c r="I70" s="75"/>
    </row>
    <row r="71" ht="15">
      <c r="A71" s="4" t="s">
        <v>91</v>
      </c>
    </row>
    <row r="72" spans="2:9" ht="15">
      <c r="B72" t="s">
        <v>92</v>
      </c>
      <c r="E72">
        <v>4</v>
      </c>
      <c r="G72">
        <f>SUM(C72:F72)</f>
        <v>4</v>
      </c>
      <c r="H72">
        <f aca="true" t="shared" si="5" ref="H72:H73">SUM(C72:G72)</f>
        <v>8</v>
      </c>
      <c r="I72" t="s">
        <v>93</v>
      </c>
    </row>
    <row r="73" spans="2:9" ht="15">
      <c r="B73" t="s">
        <v>94</v>
      </c>
      <c r="E73">
        <v>8</v>
      </c>
      <c r="G73">
        <f>SUM(C73:F73)</f>
        <v>8</v>
      </c>
      <c r="H73">
        <f t="shared" si="5"/>
        <v>16</v>
      </c>
      <c r="I73" t="s">
        <v>93</v>
      </c>
    </row>
    <row r="74" spans="8:10" ht="15">
      <c r="H74">
        <f>SUM(H72:H73)</f>
        <v>24</v>
      </c>
      <c r="J74">
        <f>SUM(H72:H73)</f>
        <v>24</v>
      </c>
    </row>
    <row r="75" spans="1:9" ht="15">
      <c r="A75" s="75" t="s">
        <v>95</v>
      </c>
      <c r="B75" s="75"/>
      <c r="C75" s="75"/>
      <c r="D75" s="75"/>
      <c r="E75" s="75"/>
      <c r="F75" s="75"/>
      <c r="G75" s="75"/>
      <c r="H75" s="75"/>
      <c r="I75" s="75"/>
    </row>
    <row r="76" spans="1:9" ht="15">
      <c r="A76" s="4" t="s">
        <v>15</v>
      </c>
      <c r="B76" t="s">
        <v>96</v>
      </c>
      <c r="D76">
        <v>5</v>
      </c>
      <c r="H76">
        <f>SUM(C76:G76)</f>
        <v>5</v>
      </c>
      <c r="I76" t="s">
        <v>97</v>
      </c>
    </row>
    <row r="77" spans="2:10" ht="15">
      <c r="B77" t="s">
        <v>98</v>
      </c>
      <c r="D77">
        <v>5</v>
      </c>
      <c r="H77">
        <f aca="true" t="shared" si="6" ref="H77">SUM(C77:G77)</f>
        <v>5</v>
      </c>
      <c r="I77" t="s">
        <v>99</v>
      </c>
      <c r="J77">
        <f>SUM(H76:H77)</f>
        <v>10</v>
      </c>
    </row>
    <row r="78" ht="15">
      <c r="H78">
        <f>SUM(H76:H77)</f>
        <v>10</v>
      </c>
    </row>
    <row r="80" spans="9:10" ht="15">
      <c r="I80" t="s">
        <v>11</v>
      </c>
      <c r="J80">
        <f>SUM(J28:J77)</f>
        <v>277.5</v>
      </c>
    </row>
    <row r="82" spans="6:11" ht="15">
      <c r="F82">
        <v>44</v>
      </c>
      <c r="G82" t="s">
        <v>100</v>
      </c>
      <c r="J82" s="8">
        <f>J80/F82</f>
        <v>6.306818181818182</v>
      </c>
      <c r="K82" t="s">
        <v>101</v>
      </c>
    </row>
    <row r="83" spans="6:11" ht="15">
      <c r="F83" s="9">
        <v>160</v>
      </c>
      <c r="G83" t="s">
        <v>102</v>
      </c>
      <c r="J83" s="10">
        <f>J82*F83</f>
        <v>1009.090909090909</v>
      </c>
      <c r="K83" t="s">
        <v>103</v>
      </c>
    </row>
  </sheetData>
  <mergeCells count="8">
    <mergeCell ref="A70:I70"/>
    <mergeCell ref="A75:I75"/>
    <mergeCell ref="A1:XFD1"/>
    <mergeCell ref="C2:E2"/>
    <mergeCell ref="A29:I29"/>
    <mergeCell ref="A46:I46"/>
    <mergeCell ref="A56:I56"/>
    <mergeCell ref="A65:I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90" zoomScaleNormal="90" zoomScalePageLayoutView="200" workbookViewId="0" topLeftCell="A45">
      <selection activeCell="G18" sqref="G18"/>
    </sheetView>
  </sheetViews>
  <sheetFormatPr defaultColWidth="8.8515625" defaultRowHeight="15"/>
  <cols>
    <col min="1" max="1" width="16.8515625" style="0" customWidth="1"/>
    <col min="2" max="2" width="50.7109375" style="0" customWidth="1"/>
    <col min="3" max="3" width="11.421875" style="0" customWidth="1"/>
    <col min="4" max="4" width="10.7109375" style="0" customWidth="1"/>
    <col min="7" max="7" width="12.8515625" style="0" customWidth="1"/>
  </cols>
  <sheetData>
    <row r="1" spans="1:6" s="1" customFormat="1" ht="15">
      <c r="A1" s="78" t="s">
        <v>137</v>
      </c>
      <c r="B1" s="76"/>
      <c r="C1" s="76"/>
      <c r="D1" s="76"/>
      <c r="E1" s="76"/>
      <c r="F1" s="76"/>
    </row>
    <row r="2" spans="1:9" ht="15">
      <c r="A2" s="1" t="s">
        <v>1</v>
      </c>
      <c r="B2" s="1" t="s">
        <v>105</v>
      </c>
      <c r="C2" s="1" t="s">
        <v>106</v>
      </c>
      <c r="D2" s="1" t="s">
        <v>4</v>
      </c>
      <c r="F2" s="77" t="s">
        <v>140</v>
      </c>
      <c r="G2" s="77"/>
      <c r="H2" s="77"/>
      <c r="I2" s="77"/>
    </row>
    <row r="3" spans="1:9" ht="15">
      <c r="A3" s="2" t="s">
        <v>5</v>
      </c>
      <c r="D3" s="1"/>
      <c r="E3" s="1"/>
      <c r="F3" s="22"/>
      <c r="G3" s="6" t="s">
        <v>138</v>
      </c>
      <c r="H3" s="6"/>
      <c r="I3" s="6"/>
    </row>
    <row r="4" ht="15">
      <c r="A4" s="3" t="s">
        <v>15</v>
      </c>
    </row>
    <row r="5" spans="2:8" ht="15">
      <c r="B5" s="23" t="s">
        <v>114</v>
      </c>
      <c r="C5" s="24">
        <v>150</v>
      </c>
      <c r="D5" s="22" t="s">
        <v>17</v>
      </c>
      <c r="F5" s="79" t="s">
        <v>139</v>
      </c>
      <c r="G5" s="79"/>
      <c r="H5" s="24">
        <f>SUM(C5,C7,C8,C9,C10,C29,C35,C36)</f>
        <v>360</v>
      </c>
    </row>
    <row r="6" spans="2:4" ht="15">
      <c r="B6" s="11" t="s">
        <v>104</v>
      </c>
      <c r="C6" s="9">
        <v>150</v>
      </c>
      <c r="D6" t="s">
        <v>19</v>
      </c>
    </row>
    <row r="7" spans="2:4" s="12" customFormat="1" ht="15">
      <c r="B7" s="23" t="s">
        <v>108</v>
      </c>
      <c r="C7" s="25">
        <v>100</v>
      </c>
      <c r="D7" s="26" t="s">
        <v>107</v>
      </c>
    </row>
    <row r="8" spans="2:4" s="12" customFormat="1" ht="15">
      <c r="B8" s="23" t="s">
        <v>115</v>
      </c>
      <c r="C8" s="25">
        <v>40</v>
      </c>
      <c r="D8" s="26" t="s">
        <v>26</v>
      </c>
    </row>
    <row r="9" spans="2:4" ht="15">
      <c r="B9" s="22" t="s">
        <v>24</v>
      </c>
      <c r="C9" s="24">
        <v>5</v>
      </c>
      <c r="D9" s="22" t="s">
        <v>23</v>
      </c>
    </row>
    <row r="10" spans="2:4" ht="15">
      <c r="B10" s="22" t="s">
        <v>109</v>
      </c>
      <c r="C10" s="24">
        <v>10</v>
      </c>
      <c r="D10" s="22" t="s">
        <v>23</v>
      </c>
    </row>
    <row r="11" ht="15">
      <c r="E11" s="9">
        <f>SUM(C5:C10)</f>
        <v>455</v>
      </c>
    </row>
    <row r="12" ht="15">
      <c r="A12" s="4" t="s">
        <v>31</v>
      </c>
    </row>
    <row r="13" spans="1:4" ht="15">
      <c r="A13" s="3" t="s">
        <v>32</v>
      </c>
      <c r="B13" t="s">
        <v>113</v>
      </c>
      <c r="C13" s="9">
        <v>30</v>
      </c>
      <c r="D13" t="s">
        <v>34</v>
      </c>
    </row>
    <row r="14" spans="2:4" ht="15">
      <c r="B14" t="s">
        <v>111</v>
      </c>
      <c r="C14" s="9">
        <v>6</v>
      </c>
      <c r="D14" t="s">
        <v>34</v>
      </c>
    </row>
    <row r="15" spans="1:5" ht="15">
      <c r="A15" s="3"/>
      <c r="E15" s="9">
        <f>SUM(C13:C14)</f>
        <v>36</v>
      </c>
    </row>
    <row r="16" spans="1:5" ht="15">
      <c r="A16" s="7" t="s">
        <v>39</v>
      </c>
      <c r="B16" t="s">
        <v>110</v>
      </c>
      <c r="C16" s="9">
        <v>20</v>
      </c>
      <c r="D16" t="s">
        <v>43</v>
      </c>
      <c r="E16" s="9">
        <f>SUM(C16)</f>
        <v>20</v>
      </c>
    </row>
    <row r="18" spans="1:5" ht="15">
      <c r="A18" s="3" t="s">
        <v>44</v>
      </c>
      <c r="B18" t="s">
        <v>112</v>
      </c>
      <c r="C18" s="9">
        <v>15</v>
      </c>
      <c r="D18" t="s">
        <v>46</v>
      </c>
      <c r="E18" s="9">
        <f>SUM(C18)</f>
        <v>15</v>
      </c>
    </row>
    <row r="20" spans="1:5" ht="15">
      <c r="A20" s="75" t="s">
        <v>48</v>
      </c>
      <c r="B20" s="76"/>
      <c r="C20" s="76"/>
      <c r="D20" s="76"/>
      <c r="E20" s="5"/>
    </row>
    <row r="21" spans="1:4" ht="15">
      <c r="A21" s="4" t="s">
        <v>49</v>
      </c>
      <c r="B21" s="22" t="s">
        <v>50</v>
      </c>
      <c r="C21" s="22"/>
      <c r="D21" s="22" t="s">
        <v>51</v>
      </c>
    </row>
    <row r="22" spans="2:4" ht="15">
      <c r="B22" s="22" t="s">
        <v>52</v>
      </c>
      <c r="C22" s="22"/>
      <c r="D22" s="22" t="s">
        <v>51</v>
      </c>
    </row>
    <row r="23" spans="2:4" ht="15">
      <c r="B23" s="22" t="s">
        <v>53</v>
      </c>
      <c r="C23" s="22"/>
      <c r="D23" s="22" t="s">
        <v>28</v>
      </c>
    </row>
    <row r="24" spans="2:4" ht="15">
      <c r="B24" s="22" t="s">
        <v>54</v>
      </c>
      <c r="C24" s="22"/>
      <c r="D24" s="22" t="s">
        <v>28</v>
      </c>
    </row>
    <row r="25" spans="2:4" ht="15">
      <c r="B25" s="22" t="s">
        <v>116</v>
      </c>
      <c r="C25" s="22"/>
      <c r="D25" s="22" t="s">
        <v>23</v>
      </c>
    </row>
    <row r="26" spans="2:4" ht="15">
      <c r="B26" s="22" t="s">
        <v>56</v>
      </c>
      <c r="C26" s="22"/>
      <c r="D26" s="22" t="s">
        <v>28</v>
      </c>
    </row>
    <row r="27" spans="2:4" ht="15">
      <c r="B27" s="22" t="s">
        <v>57</v>
      </c>
      <c r="C27" s="22"/>
      <c r="D27" s="22" t="s">
        <v>23</v>
      </c>
    </row>
    <row r="28" spans="2:4" ht="15">
      <c r="B28" s="22" t="s">
        <v>58</v>
      </c>
      <c r="C28" s="22"/>
      <c r="D28" s="22" t="s">
        <v>23</v>
      </c>
    </row>
    <row r="29" spans="2:4" ht="15">
      <c r="B29" s="22" t="s">
        <v>117</v>
      </c>
      <c r="C29" s="24">
        <v>15</v>
      </c>
      <c r="D29" s="22" t="s">
        <v>60</v>
      </c>
    </row>
    <row r="30" spans="2:4" ht="15">
      <c r="B30" s="22" t="s">
        <v>61</v>
      </c>
      <c r="C30" s="22"/>
      <c r="D30" s="22" t="s">
        <v>23</v>
      </c>
    </row>
    <row r="31" spans="2:4" ht="15">
      <c r="B31" s="22" t="s">
        <v>64</v>
      </c>
      <c r="C31" s="22"/>
      <c r="D31" s="22" t="s">
        <v>23</v>
      </c>
    </row>
    <row r="32" ht="15">
      <c r="E32" s="9">
        <f>SUM(C29)</f>
        <v>15</v>
      </c>
    </row>
    <row r="34" spans="1:5" ht="15">
      <c r="A34" s="75" t="s">
        <v>71</v>
      </c>
      <c r="B34" s="75"/>
      <c r="C34" s="75"/>
      <c r="D34" s="75"/>
      <c r="E34" s="6"/>
    </row>
    <row r="35" spans="1:4" ht="15">
      <c r="A35" s="4" t="s">
        <v>72</v>
      </c>
      <c r="B35" s="22" t="s">
        <v>118</v>
      </c>
      <c r="C35" s="24">
        <v>15</v>
      </c>
      <c r="D35" s="22" t="s">
        <v>60</v>
      </c>
    </row>
    <row r="36" spans="1:4" ht="15">
      <c r="A36" s="7" t="s">
        <v>74</v>
      </c>
      <c r="B36" s="22" t="s">
        <v>74</v>
      </c>
      <c r="C36" s="24">
        <v>25</v>
      </c>
      <c r="D36" s="22" t="s">
        <v>75</v>
      </c>
    </row>
    <row r="37" spans="2:4" ht="15">
      <c r="B37" s="14" t="s">
        <v>119</v>
      </c>
      <c r="C37" s="9">
        <v>60</v>
      </c>
      <c r="D37" t="s">
        <v>23</v>
      </c>
    </row>
    <row r="38" spans="2:4" ht="15">
      <c r="B38" s="14" t="s">
        <v>121</v>
      </c>
      <c r="C38" s="9">
        <v>6</v>
      </c>
      <c r="D38" t="s">
        <v>23</v>
      </c>
    </row>
    <row r="39" spans="2:4" ht="15">
      <c r="B39" s="14" t="s">
        <v>123</v>
      </c>
      <c r="C39" s="9">
        <v>35</v>
      </c>
      <c r="D39" t="s">
        <v>23</v>
      </c>
    </row>
    <row r="40" spans="2:4" ht="15">
      <c r="B40" s="14" t="s">
        <v>120</v>
      </c>
      <c r="C40" s="9">
        <v>10</v>
      </c>
      <c r="D40" t="s">
        <v>23</v>
      </c>
    </row>
    <row r="41" spans="2:4" ht="15">
      <c r="B41" s="14" t="s">
        <v>122</v>
      </c>
      <c r="C41" s="9">
        <v>3</v>
      </c>
      <c r="D41" s="18" t="s">
        <v>28</v>
      </c>
    </row>
    <row r="42" spans="2:5" ht="15">
      <c r="B42" s="14"/>
      <c r="C42" s="9"/>
      <c r="D42" s="9"/>
      <c r="E42" s="9">
        <f>SUM(C35:C41)</f>
        <v>154</v>
      </c>
    </row>
    <row r="43" spans="1:4" ht="15">
      <c r="A43" s="75" t="s">
        <v>79</v>
      </c>
      <c r="B43" s="75"/>
      <c r="C43" s="75"/>
      <c r="D43" s="75"/>
    </row>
    <row r="44" spans="1:4" ht="15">
      <c r="A44" s="7" t="s">
        <v>80</v>
      </c>
      <c r="B44" s="22" t="s">
        <v>81</v>
      </c>
      <c r="C44" s="22"/>
      <c r="D44" s="22" t="s">
        <v>82</v>
      </c>
    </row>
    <row r="45" spans="2:4" ht="15">
      <c r="B45" t="s">
        <v>124</v>
      </c>
      <c r="C45" s="9">
        <v>50</v>
      </c>
      <c r="D45" t="s">
        <v>63</v>
      </c>
    </row>
    <row r="46" spans="2:4" ht="15">
      <c r="B46" t="s">
        <v>84</v>
      </c>
      <c r="D46" t="s">
        <v>63</v>
      </c>
    </row>
    <row r="47" spans="2:4" ht="15">
      <c r="B47" t="s">
        <v>64</v>
      </c>
      <c r="D47" t="s">
        <v>23</v>
      </c>
    </row>
    <row r="48" ht="15">
      <c r="E48" s="9">
        <f>SUM(C45)</f>
        <v>50</v>
      </c>
    </row>
    <row r="49" spans="1:4" ht="15">
      <c r="A49" s="75" t="s">
        <v>87</v>
      </c>
      <c r="B49" s="75"/>
      <c r="C49" s="75"/>
      <c r="D49" s="75"/>
    </row>
    <row r="50" spans="1:4" ht="15">
      <c r="A50" s="4" t="s">
        <v>136</v>
      </c>
      <c r="B50" t="s">
        <v>125</v>
      </c>
      <c r="C50" s="13">
        <v>20</v>
      </c>
      <c r="D50" t="s">
        <v>60</v>
      </c>
    </row>
    <row r="51" spans="2:4" ht="15">
      <c r="B51" t="s">
        <v>126</v>
      </c>
      <c r="C51" s="13">
        <v>20</v>
      </c>
      <c r="D51" t="s">
        <v>23</v>
      </c>
    </row>
    <row r="52" spans="2:4" ht="15">
      <c r="B52" t="s">
        <v>134</v>
      </c>
      <c r="C52" s="13">
        <v>4</v>
      </c>
      <c r="D52" t="s">
        <v>23</v>
      </c>
    </row>
    <row r="53" spans="1:5" ht="15">
      <c r="A53" s="17"/>
      <c r="B53" s="18" t="s">
        <v>127</v>
      </c>
      <c r="C53" s="16">
        <v>7</v>
      </c>
      <c r="D53" t="s">
        <v>23</v>
      </c>
      <c r="E53" s="15"/>
    </row>
    <row r="54" spans="1:5" ht="15">
      <c r="A54" s="17"/>
      <c r="B54" s="18" t="s">
        <v>128</v>
      </c>
      <c r="C54" s="16">
        <v>6</v>
      </c>
      <c r="D54" s="18" t="s">
        <v>28</v>
      </c>
      <c r="E54" s="15"/>
    </row>
    <row r="55" spans="1:5" ht="15">
      <c r="A55" s="17"/>
      <c r="B55" s="18" t="s">
        <v>129</v>
      </c>
      <c r="C55" s="16">
        <v>17</v>
      </c>
      <c r="D55" s="18" t="s">
        <v>28</v>
      </c>
      <c r="E55" s="15"/>
    </row>
    <row r="56" spans="1:5" ht="15">
      <c r="A56" s="17"/>
      <c r="B56" s="18" t="s">
        <v>131</v>
      </c>
      <c r="C56" s="20" t="s">
        <v>132</v>
      </c>
      <c r="D56" s="18" t="s">
        <v>28</v>
      </c>
      <c r="E56" s="15"/>
    </row>
    <row r="57" spans="1:5" ht="15">
      <c r="A57" s="17"/>
      <c r="B57" s="18" t="s">
        <v>133</v>
      </c>
      <c r="C57" s="16">
        <v>15</v>
      </c>
      <c r="D57" s="18" t="s">
        <v>28</v>
      </c>
      <c r="E57" s="15"/>
    </row>
    <row r="58" spans="1:5" ht="15">
      <c r="A58" s="17"/>
      <c r="B58" s="18" t="s">
        <v>130</v>
      </c>
      <c r="C58" s="16">
        <v>5</v>
      </c>
      <c r="D58" s="19" t="s">
        <v>89</v>
      </c>
      <c r="E58" s="15"/>
    </row>
    <row r="59" ht="15">
      <c r="E59" s="9">
        <f>SUM(C50:C58)</f>
        <v>94</v>
      </c>
    </row>
    <row r="60" spans="1:4" ht="15">
      <c r="A60" s="4"/>
      <c r="D60" s="9"/>
    </row>
    <row r="61" spans="3:5" ht="15">
      <c r="C61" s="77" t="s">
        <v>135</v>
      </c>
      <c r="D61" s="77"/>
      <c r="E61">
        <f>SUM(E5:E59)</f>
        <v>839</v>
      </c>
    </row>
    <row r="67" ht="15">
      <c r="E67" s="8"/>
    </row>
    <row r="68" ht="15">
      <c r="E68" s="10"/>
    </row>
  </sheetData>
  <mergeCells count="8">
    <mergeCell ref="C61:D61"/>
    <mergeCell ref="A1:F1"/>
    <mergeCell ref="A20:D20"/>
    <mergeCell ref="A34:D34"/>
    <mergeCell ref="A43:D43"/>
    <mergeCell ref="A49:D49"/>
    <mergeCell ref="F2:I2"/>
    <mergeCell ref="F5:G5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zoomScalePageLayoutView="200" workbookViewId="0" topLeftCell="A1">
      <selection activeCell="O80" sqref="O80"/>
    </sheetView>
  </sheetViews>
  <sheetFormatPr defaultColWidth="8.8515625" defaultRowHeight="15"/>
  <cols>
    <col min="2" max="2" width="22.8515625" style="0" customWidth="1"/>
    <col min="9" max="9" width="10.8515625" style="0" customWidth="1"/>
  </cols>
  <sheetData>
    <row r="1" spans="1:14" ht="15">
      <c r="A1" s="21" t="s">
        <v>1</v>
      </c>
      <c r="B1" s="21" t="s">
        <v>2</v>
      </c>
      <c r="C1" s="76" t="s">
        <v>3</v>
      </c>
      <c r="D1" s="76"/>
      <c r="E1" s="76"/>
      <c r="F1" s="76"/>
      <c r="G1" s="76"/>
      <c r="H1" s="76"/>
      <c r="I1" s="21" t="s">
        <v>4</v>
      </c>
      <c r="K1" s="77" t="s">
        <v>140</v>
      </c>
      <c r="L1" s="77"/>
      <c r="M1" s="77"/>
      <c r="N1" s="77"/>
    </row>
    <row r="2" spans="1:14" ht="15">
      <c r="A2" s="2" t="s">
        <v>5</v>
      </c>
      <c r="C2" t="s">
        <v>6</v>
      </c>
      <c r="D2" t="s">
        <v>7</v>
      </c>
      <c r="E2" t="s">
        <v>8</v>
      </c>
      <c r="F2" s="21" t="s">
        <v>9</v>
      </c>
      <c r="G2" s="21" t="s">
        <v>10</v>
      </c>
      <c r="H2" s="21" t="s">
        <v>11</v>
      </c>
      <c r="I2" s="21"/>
      <c r="J2" s="21"/>
      <c r="K2" s="22"/>
      <c r="L2" s="6" t="s">
        <v>138</v>
      </c>
      <c r="M2" s="6"/>
      <c r="N2" s="6"/>
    </row>
    <row r="3" spans="1:12" ht="15">
      <c r="A3" s="3" t="s">
        <v>12</v>
      </c>
      <c r="F3" s="21"/>
      <c r="G3" s="21"/>
      <c r="H3" s="21"/>
      <c r="I3" s="21"/>
      <c r="J3" s="21"/>
      <c r="K3" s="51"/>
      <c r="L3" t="s">
        <v>181</v>
      </c>
    </row>
    <row r="4" spans="2:16" ht="15">
      <c r="B4" s="22" t="s">
        <v>13</v>
      </c>
      <c r="C4" s="22">
        <v>2</v>
      </c>
      <c r="D4" s="22"/>
      <c r="E4" s="22"/>
      <c r="F4" s="22"/>
      <c r="G4" s="22">
        <f>SUM(C4:F4)</f>
        <v>2</v>
      </c>
      <c r="H4" s="22">
        <f aca="true" t="shared" si="0" ref="H4">SUM(C4:G4)</f>
        <v>4</v>
      </c>
      <c r="I4" s="22" t="s">
        <v>14</v>
      </c>
      <c r="K4" s="80"/>
      <c r="L4" s="80"/>
      <c r="M4" s="28"/>
      <c r="N4" s="8"/>
      <c r="O4" s="8"/>
      <c r="P4" s="8"/>
    </row>
    <row r="5" spans="1:16" ht="15">
      <c r="A5" s="3" t="s">
        <v>15</v>
      </c>
      <c r="M5" s="8"/>
      <c r="N5" s="8"/>
      <c r="O5" s="8"/>
      <c r="P5" s="8"/>
    </row>
    <row r="6" spans="2:9" ht="15">
      <c r="B6" s="22" t="s">
        <v>16</v>
      </c>
      <c r="C6" s="22"/>
      <c r="D6" s="22">
        <v>5</v>
      </c>
      <c r="E6" s="22"/>
      <c r="F6" s="22"/>
      <c r="G6" s="22"/>
      <c r="H6" s="22">
        <f aca="true" t="shared" si="1" ref="H6:H7">SUM(C6:G6)</f>
        <v>5</v>
      </c>
      <c r="I6" s="22" t="s">
        <v>17</v>
      </c>
    </row>
    <row r="7" spans="2:14" ht="15">
      <c r="B7" t="s">
        <v>18</v>
      </c>
      <c r="D7">
        <v>5</v>
      </c>
      <c r="H7">
        <f t="shared" si="1"/>
        <v>5</v>
      </c>
      <c r="I7" t="s">
        <v>19</v>
      </c>
      <c r="N7" s="8"/>
    </row>
    <row r="8" spans="2:9" ht="15">
      <c r="B8" s="22" t="s">
        <v>20</v>
      </c>
      <c r="C8" s="22"/>
      <c r="D8" s="22"/>
      <c r="E8" s="22">
        <v>20</v>
      </c>
      <c r="F8" s="22"/>
      <c r="G8" s="22"/>
      <c r="H8" s="22">
        <v>20</v>
      </c>
      <c r="I8" s="22" t="s">
        <v>21</v>
      </c>
    </row>
    <row r="9" spans="2:9" ht="15">
      <c r="B9" s="22" t="s">
        <v>22</v>
      </c>
      <c r="C9" s="22"/>
      <c r="D9" s="22"/>
      <c r="E9" s="22">
        <v>10</v>
      </c>
      <c r="F9" s="22"/>
      <c r="G9" s="22"/>
      <c r="H9" s="22">
        <f aca="true" t="shared" si="2" ref="H9:H26">SUM(C9:G9)</f>
        <v>10</v>
      </c>
      <c r="I9" s="22" t="s">
        <v>23</v>
      </c>
    </row>
    <row r="10" spans="2:9" ht="15">
      <c r="B10" s="22" t="s">
        <v>24</v>
      </c>
      <c r="C10" s="22"/>
      <c r="D10" s="22"/>
      <c r="E10" s="22">
        <v>2</v>
      </c>
      <c r="F10" s="22"/>
      <c r="G10" s="22"/>
      <c r="H10" s="22">
        <f t="shared" si="2"/>
        <v>2</v>
      </c>
      <c r="I10" s="22" t="s">
        <v>23</v>
      </c>
    </row>
    <row r="11" spans="2:9" ht="15">
      <c r="B11" s="22" t="s">
        <v>25</v>
      </c>
      <c r="C11" s="22"/>
      <c r="D11" s="22">
        <v>2</v>
      </c>
      <c r="E11" s="22">
        <v>8</v>
      </c>
      <c r="F11" s="22"/>
      <c r="G11" s="22"/>
      <c r="H11" s="22">
        <f t="shared" si="2"/>
        <v>10</v>
      </c>
      <c r="I11" s="22" t="s">
        <v>26</v>
      </c>
    </row>
    <row r="12" spans="2:9" ht="15">
      <c r="B12" s="22" t="s">
        <v>27</v>
      </c>
      <c r="C12" s="22"/>
      <c r="D12" s="22"/>
      <c r="E12" s="22">
        <v>3</v>
      </c>
      <c r="F12" s="22"/>
      <c r="G12" s="22"/>
      <c r="H12" s="22">
        <f t="shared" si="2"/>
        <v>3</v>
      </c>
      <c r="I12" s="22" t="s">
        <v>28</v>
      </c>
    </row>
    <row r="13" spans="2:14" ht="15">
      <c r="B13" s="22" t="s">
        <v>30</v>
      </c>
      <c r="C13" s="22"/>
      <c r="D13" s="22"/>
      <c r="E13" s="22">
        <v>3</v>
      </c>
      <c r="F13" s="22"/>
      <c r="G13" s="22"/>
      <c r="H13" s="22">
        <f t="shared" si="2"/>
        <v>3</v>
      </c>
      <c r="I13" s="22" t="s">
        <v>28</v>
      </c>
      <c r="J13" t="s">
        <v>141</v>
      </c>
      <c r="K13" t="s">
        <v>142</v>
      </c>
      <c r="L13" t="s">
        <v>143</v>
      </c>
      <c r="M13" t="s">
        <v>152</v>
      </c>
      <c r="N13" t="s">
        <v>180</v>
      </c>
    </row>
    <row r="14" spans="8:14" ht="15">
      <c r="H14" s="29">
        <f>SUM(H4:H13)</f>
        <v>62</v>
      </c>
      <c r="J14" s="22">
        <f>SUM(H4,H9,H10)</f>
        <v>16</v>
      </c>
      <c r="K14" s="22">
        <f>SUM(H8,H11,H12,H13)</f>
        <v>36</v>
      </c>
      <c r="L14" s="22">
        <f>SUM(H7)</f>
        <v>5</v>
      </c>
      <c r="M14" s="22"/>
      <c r="N14" s="22"/>
    </row>
    <row r="15" spans="1:14" ht="15">
      <c r="A15" s="4" t="s">
        <v>31</v>
      </c>
      <c r="J15" s="51"/>
      <c r="K15" s="51"/>
      <c r="L15" s="51">
        <v>5</v>
      </c>
      <c r="M15" s="51"/>
      <c r="N15" s="51"/>
    </row>
    <row r="16" spans="1:9" ht="15">
      <c r="A16" s="3" t="s">
        <v>32</v>
      </c>
      <c r="B16" t="s">
        <v>33</v>
      </c>
      <c r="D16">
        <v>1</v>
      </c>
      <c r="H16">
        <f t="shared" si="2"/>
        <v>1</v>
      </c>
      <c r="I16" t="s">
        <v>34</v>
      </c>
    </row>
    <row r="17" spans="2:9" ht="15">
      <c r="B17" t="s">
        <v>35</v>
      </c>
      <c r="D17">
        <v>1</v>
      </c>
      <c r="H17">
        <f t="shared" si="2"/>
        <v>1</v>
      </c>
      <c r="I17" t="s">
        <v>34</v>
      </c>
    </row>
    <row r="18" spans="2:9" ht="15">
      <c r="B18" t="s">
        <v>36</v>
      </c>
      <c r="E18">
        <v>2</v>
      </c>
      <c r="H18">
        <f t="shared" si="2"/>
        <v>2</v>
      </c>
      <c r="I18" t="s">
        <v>34</v>
      </c>
    </row>
    <row r="19" spans="2:9" ht="15">
      <c r="B19" t="s">
        <v>37</v>
      </c>
      <c r="D19">
        <v>1</v>
      </c>
      <c r="H19">
        <f t="shared" si="2"/>
        <v>1</v>
      </c>
      <c r="I19" t="s">
        <v>34</v>
      </c>
    </row>
    <row r="20" spans="2:9" ht="15">
      <c r="B20" t="s">
        <v>38</v>
      </c>
      <c r="D20">
        <v>1</v>
      </c>
      <c r="E20">
        <v>2</v>
      </c>
      <c r="H20">
        <f t="shared" si="2"/>
        <v>3</v>
      </c>
      <c r="I20" t="s">
        <v>34</v>
      </c>
    </row>
    <row r="22" spans="1:9" ht="15">
      <c r="A22" s="3" t="s">
        <v>39</v>
      </c>
      <c r="B22" s="22" t="s">
        <v>40</v>
      </c>
      <c r="C22" s="22"/>
      <c r="D22" s="22">
        <v>4</v>
      </c>
      <c r="E22" s="22"/>
      <c r="F22" s="22"/>
      <c r="G22" s="22"/>
      <c r="H22" s="22">
        <f t="shared" si="2"/>
        <v>4</v>
      </c>
      <c r="I22" s="22" t="s">
        <v>41</v>
      </c>
    </row>
    <row r="23" spans="2:9" ht="15">
      <c r="B23" t="s">
        <v>42</v>
      </c>
      <c r="E23">
        <v>1</v>
      </c>
      <c r="H23">
        <f t="shared" si="2"/>
        <v>1</v>
      </c>
      <c r="I23" t="s">
        <v>43</v>
      </c>
    </row>
    <row r="25" spans="1:9" ht="15">
      <c r="A25" s="3" t="s">
        <v>44</v>
      </c>
      <c r="B25" t="s">
        <v>45</v>
      </c>
      <c r="D25">
        <v>1</v>
      </c>
      <c r="H25">
        <f t="shared" si="2"/>
        <v>1</v>
      </c>
      <c r="I25" t="s">
        <v>46</v>
      </c>
    </row>
    <row r="26" spans="2:9" ht="15">
      <c r="B26" t="s">
        <v>47</v>
      </c>
      <c r="D26">
        <v>1</v>
      </c>
      <c r="H26">
        <f t="shared" si="2"/>
        <v>1</v>
      </c>
      <c r="I26" t="s">
        <v>46</v>
      </c>
    </row>
    <row r="27" spans="8:14" ht="15">
      <c r="H27">
        <f>SUM(H16:H26)</f>
        <v>15</v>
      </c>
      <c r="J27" s="22">
        <v>0</v>
      </c>
      <c r="K27" s="22">
        <v>0</v>
      </c>
      <c r="L27" s="22">
        <v>0</v>
      </c>
      <c r="M27" s="22">
        <f>SUM(H22)</f>
        <v>4</v>
      </c>
      <c r="N27" s="22">
        <v>0</v>
      </c>
    </row>
    <row r="28" spans="1:14" ht="15">
      <c r="A28" s="75" t="s">
        <v>48</v>
      </c>
      <c r="B28" s="76"/>
      <c r="C28" s="76"/>
      <c r="D28" s="76"/>
      <c r="E28" s="76"/>
      <c r="F28" s="76"/>
      <c r="G28" s="76"/>
      <c r="H28" s="76"/>
      <c r="I28" s="76"/>
      <c r="J28" s="51"/>
      <c r="K28" s="51">
        <v>8</v>
      </c>
      <c r="L28" s="51">
        <v>2</v>
      </c>
      <c r="M28" s="51">
        <v>1</v>
      </c>
      <c r="N28" s="51"/>
    </row>
    <row r="29" spans="1:11" ht="15">
      <c r="A29" s="4" t="s">
        <v>49</v>
      </c>
      <c r="B29" s="22" t="s">
        <v>50</v>
      </c>
      <c r="C29" s="22"/>
      <c r="D29" s="22">
        <v>2</v>
      </c>
      <c r="E29" s="22"/>
      <c r="F29" s="22"/>
      <c r="G29" s="22"/>
      <c r="H29" s="22">
        <f aca="true" t="shared" si="3" ref="H29:H60">SUM(C29:G29)</f>
        <v>2</v>
      </c>
      <c r="I29" s="22" t="s">
        <v>51</v>
      </c>
      <c r="J29" t="s">
        <v>144</v>
      </c>
      <c r="K29" t="s">
        <v>144</v>
      </c>
    </row>
    <row r="30" spans="2:9" ht="15">
      <c r="B30" s="22" t="s">
        <v>52</v>
      </c>
      <c r="C30" s="22"/>
      <c r="D30" s="22">
        <v>22</v>
      </c>
      <c r="E30" s="22"/>
      <c r="F30" s="22"/>
      <c r="G30" s="22"/>
      <c r="H30" s="22">
        <f t="shared" si="3"/>
        <v>22</v>
      </c>
      <c r="I30" s="22" t="s">
        <v>51</v>
      </c>
    </row>
    <row r="31" spans="2:9" ht="15">
      <c r="B31" s="22" t="s">
        <v>53</v>
      </c>
      <c r="C31" s="22"/>
      <c r="D31" s="22"/>
      <c r="E31" s="22"/>
      <c r="F31" s="22"/>
      <c r="G31" s="22"/>
      <c r="H31" s="22">
        <v>4</v>
      </c>
      <c r="I31" s="22" t="s">
        <v>28</v>
      </c>
    </row>
    <row r="32" spans="2:9" ht="15">
      <c r="B32" s="22" t="s">
        <v>54</v>
      </c>
      <c r="C32" s="22"/>
      <c r="D32" s="22"/>
      <c r="E32" s="22">
        <v>7</v>
      </c>
      <c r="F32" s="22"/>
      <c r="G32" s="22"/>
      <c r="H32" s="22">
        <f t="shared" si="3"/>
        <v>7</v>
      </c>
      <c r="I32" s="22" t="s">
        <v>28</v>
      </c>
    </row>
    <row r="33" spans="2:9" ht="15">
      <c r="B33" s="22" t="s">
        <v>55</v>
      </c>
      <c r="C33" s="22"/>
      <c r="D33" s="22"/>
      <c r="E33" s="22">
        <v>4</v>
      </c>
      <c r="F33" s="22"/>
      <c r="G33" s="22"/>
      <c r="H33" s="22">
        <f t="shared" si="3"/>
        <v>4</v>
      </c>
      <c r="I33" s="22" t="s">
        <v>23</v>
      </c>
    </row>
    <row r="34" spans="2:9" ht="15">
      <c r="B34" s="22" t="s">
        <v>56</v>
      </c>
      <c r="C34" s="22"/>
      <c r="D34" s="22"/>
      <c r="E34" s="22">
        <v>4</v>
      </c>
      <c r="F34" s="22"/>
      <c r="G34" s="22"/>
      <c r="H34" s="22">
        <f t="shared" si="3"/>
        <v>4</v>
      </c>
      <c r="I34" s="22" t="s">
        <v>28</v>
      </c>
    </row>
    <row r="35" spans="2:9" ht="15">
      <c r="B35" s="22" t="s">
        <v>57</v>
      </c>
      <c r="C35" s="22"/>
      <c r="D35" s="22"/>
      <c r="E35" s="22">
        <v>3</v>
      </c>
      <c r="F35" s="22"/>
      <c r="G35" s="22"/>
      <c r="H35" s="22">
        <f t="shared" si="3"/>
        <v>3</v>
      </c>
      <c r="I35" s="22" t="s">
        <v>23</v>
      </c>
    </row>
    <row r="36" spans="2:9" ht="15">
      <c r="B36" s="22" t="s">
        <v>58</v>
      </c>
      <c r="C36" s="22"/>
      <c r="D36" s="22"/>
      <c r="E36" s="22">
        <v>3</v>
      </c>
      <c r="F36" s="22"/>
      <c r="G36" s="22"/>
      <c r="H36" s="22">
        <f t="shared" si="3"/>
        <v>3</v>
      </c>
      <c r="I36" s="22" t="s">
        <v>23</v>
      </c>
    </row>
    <row r="37" spans="2:9" ht="15">
      <c r="B37" s="22" t="s">
        <v>59</v>
      </c>
      <c r="C37" s="22"/>
      <c r="D37" s="22">
        <v>0.5</v>
      </c>
      <c r="E37" s="22">
        <v>1</v>
      </c>
      <c r="F37" s="22"/>
      <c r="G37" s="22"/>
      <c r="H37" s="22">
        <f t="shared" si="3"/>
        <v>1.5</v>
      </c>
      <c r="I37" s="22" t="s">
        <v>60</v>
      </c>
    </row>
    <row r="38" spans="2:9" ht="15">
      <c r="B38" s="22" t="s">
        <v>61</v>
      </c>
      <c r="C38" s="22"/>
      <c r="D38" s="22"/>
      <c r="E38" s="22">
        <v>6</v>
      </c>
      <c r="F38" s="22"/>
      <c r="G38" s="22"/>
      <c r="H38" s="22">
        <f t="shared" si="3"/>
        <v>6</v>
      </c>
      <c r="I38" s="22" t="s">
        <v>23</v>
      </c>
    </row>
    <row r="39" spans="2:9" ht="15">
      <c r="B39" s="22" t="s">
        <v>62</v>
      </c>
      <c r="C39" s="22"/>
      <c r="D39" s="22">
        <v>1</v>
      </c>
      <c r="E39" s="22">
        <v>4</v>
      </c>
      <c r="F39" s="22"/>
      <c r="G39" s="22"/>
      <c r="H39" s="22">
        <f t="shared" si="3"/>
        <v>5</v>
      </c>
      <c r="I39" s="22" t="s">
        <v>63</v>
      </c>
    </row>
    <row r="40" spans="2:9" ht="15">
      <c r="B40" s="22" t="s">
        <v>64</v>
      </c>
      <c r="C40" s="22"/>
      <c r="D40" s="22"/>
      <c r="E40" s="22">
        <v>1</v>
      </c>
      <c r="F40" s="22"/>
      <c r="G40" s="22"/>
      <c r="H40" s="22">
        <f t="shared" si="3"/>
        <v>1</v>
      </c>
      <c r="I40" s="22" t="s">
        <v>23</v>
      </c>
    </row>
    <row r="41" spans="2:9" ht="15">
      <c r="B41" s="22" t="s">
        <v>65</v>
      </c>
      <c r="C41" s="22"/>
      <c r="D41" s="22">
        <v>2</v>
      </c>
      <c r="E41" s="22">
        <v>4</v>
      </c>
      <c r="F41" s="22"/>
      <c r="G41" s="22"/>
      <c r="H41" s="22">
        <f t="shared" si="3"/>
        <v>6</v>
      </c>
      <c r="I41" s="22" t="s">
        <v>66</v>
      </c>
    </row>
    <row r="42" spans="1:9" ht="15">
      <c r="A42" s="4" t="s">
        <v>67</v>
      </c>
      <c r="B42" s="22" t="s">
        <v>68</v>
      </c>
      <c r="C42" s="22"/>
      <c r="D42" s="22"/>
      <c r="E42" s="22"/>
      <c r="F42" s="22">
        <v>4</v>
      </c>
      <c r="G42" s="22"/>
      <c r="H42" s="22">
        <f t="shared" si="3"/>
        <v>4</v>
      </c>
      <c r="I42" s="22" t="s">
        <v>69</v>
      </c>
    </row>
    <row r="43" spans="2:9" ht="15">
      <c r="B43" s="22" t="s">
        <v>70</v>
      </c>
      <c r="C43" s="22"/>
      <c r="D43" s="22"/>
      <c r="E43" s="22">
        <v>10</v>
      </c>
      <c r="F43" s="22"/>
      <c r="G43" s="22"/>
      <c r="H43" s="22">
        <f t="shared" si="3"/>
        <v>10</v>
      </c>
      <c r="I43" s="22" t="s">
        <v>69</v>
      </c>
    </row>
    <row r="44" spans="8:14" ht="15">
      <c r="H44" s="29">
        <f>SUM(H29:H43)</f>
        <v>82.5</v>
      </c>
      <c r="J44" s="22">
        <f>SUM(H29,H30,H33,H35,H36,H38,H40,H42,H43)</f>
        <v>55</v>
      </c>
      <c r="K44" s="22">
        <f>SUM(H31,H32,H34,H37,H39,H41)</f>
        <v>27.5</v>
      </c>
      <c r="L44" s="22">
        <v>0</v>
      </c>
      <c r="M44" s="22">
        <v>0</v>
      </c>
      <c r="N44" s="22">
        <v>0</v>
      </c>
    </row>
    <row r="45" spans="1:10" ht="15">
      <c r="A45" s="75" t="s">
        <v>71</v>
      </c>
      <c r="B45" s="75"/>
      <c r="C45" s="75"/>
      <c r="D45" s="75"/>
      <c r="E45" s="75"/>
      <c r="F45" s="75"/>
      <c r="G45" s="75"/>
      <c r="H45" s="75"/>
      <c r="I45" s="75"/>
      <c r="J45" s="6"/>
    </row>
    <row r="46" spans="1:11" ht="15">
      <c r="A46" s="4" t="s">
        <v>72</v>
      </c>
      <c r="B46" s="22" t="s">
        <v>73</v>
      </c>
      <c r="C46" s="22"/>
      <c r="D46" s="22">
        <v>1</v>
      </c>
      <c r="E46" s="22">
        <v>4</v>
      </c>
      <c r="F46" s="22"/>
      <c r="G46" s="22"/>
      <c r="H46" s="22">
        <f t="shared" si="3"/>
        <v>5</v>
      </c>
      <c r="I46" s="22" t="s">
        <v>60</v>
      </c>
      <c r="J46" t="s">
        <v>144</v>
      </c>
      <c r="K46" t="s">
        <v>144</v>
      </c>
    </row>
    <row r="47" spans="1:9" ht="15">
      <c r="A47" s="7" t="s">
        <v>74</v>
      </c>
      <c r="B47" s="22"/>
      <c r="C47" s="22"/>
      <c r="D47" s="22"/>
      <c r="E47" s="22"/>
      <c r="F47" s="22"/>
      <c r="G47" s="22"/>
      <c r="H47" s="22"/>
      <c r="I47" s="22"/>
    </row>
    <row r="48" spans="2:9" ht="15">
      <c r="B48" s="22" t="s">
        <v>68</v>
      </c>
      <c r="C48" s="22">
        <v>4</v>
      </c>
      <c r="D48" s="22">
        <v>2</v>
      </c>
      <c r="E48" s="22"/>
      <c r="F48" s="22"/>
      <c r="G48" s="22">
        <v>4</v>
      </c>
      <c r="H48" s="22">
        <v>10</v>
      </c>
      <c r="I48" s="22" t="s">
        <v>75</v>
      </c>
    </row>
    <row r="49" spans="2:9" ht="15">
      <c r="B49" s="22" t="s">
        <v>76</v>
      </c>
      <c r="C49" s="22">
        <v>2</v>
      </c>
      <c r="D49" s="22">
        <v>2</v>
      </c>
      <c r="E49" s="22">
        <v>4</v>
      </c>
      <c r="F49" s="22"/>
      <c r="G49" s="22"/>
      <c r="H49" s="22">
        <v>8</v>
      </c>
      <c r="I49" s="22" t="s">
        <v>75</v>
      </c>
    </row>
    <row r="50" spans="2:9" ht="15">
      <c r="B50" s="22" t="s">
        <v>77</v>
      </c>
      <c r="C50" s="22">
        <v>1</v>
      </c>
      <c r="D50" s="22">
        <v>1</v>
      </c>
      <c r="E50" s="22">
        <v>4</v>
      </c>
      <c r="F50" s="22"/>
      <c r="G50" s="22"/>
      <c r="H50" s="22">
        <v>6</v>
      </c>
      <c r="I50" s="22" t="s">
        <v>75</v>
      </c>
    </row>
    <row r="51" spans="2:9" ht="15">
      <c r="B51" s="22" t="s">
        <v>78</v>
      </c>
      <c r="C51" s="22"/>
      <c r="D51" s="22">
        <v>0.5</v>
      </c>
      <c r="E51" s="22">
        <v>1</v>
      </c>
      <c r="F51" s="22"/>
      <c r="G51" s="22"/>
      <c r="H51" s="22">
        <f aca="true" t="shared" si="4" ref="H51:H53">SUM(C51:G51)</f>
        <v>1.5</v>
      </c>
      <c r="I51" s="22" t="s">
        <v>63</v>
      </c>
    </row>
    <row r="52" spans="2:9" ht="15">
      <c r="B52" s="22" t="s">
        <v>64</v>
      </c>
      <c r="C52" s="22"/>
      <c r="D52" s="22"/>
      <c r="E52" s="22">
        <v>1</v>
      </c>
      <c r="F52" s="22"/>
      <c r="G52" s="22"/>
      <c r="H52" s="22">
        <f t="shared" si="4"/>
        <v>1</v>
      </c>
      <c r="I52" s="22" t="s">
        <v>23</v>
      </c>
    </row>
    <row r="53" spans="2:9" ht="15">
      <c r="B53" s="22" t="s">
        <v>65</v>
      </c>
      <c r="C53" s="22"/>
      <c r="D53" s="22">
        <v>2</v>
      </c>
      <c r="E53" s="22">
        <v>4</v>
      </c>
      <c r="F53" s="22"/>
      <c r="G53" s="22"/>
      <c r="H53" s="22">
        <f t="shared" si="4"/>
        <v>6</v>
      </c>
      <c r="I53" s="22" t="s">
        <v>66</v>
      </c>
    </row>
    <row r="54" spans="8:14" ht="15">
      <c r="H54">
        <f>SUM(H46:H53)</f>
        <v>37.5</v>
      </c>
      <c r="J54" s="22">
        <f>SUM(H48,H49,H50,H52)</f>
        <v>25</v>
      </c>
      <c r="K54" s="22">
        <f>SUM(H46,H51,H53)</f>
        <v>12.5</v>
      </c>
      <c r="L54" s="22">
        <v>0</v>
      </c>
      <c r="M54" s="22">
        <v>0</v>
      </c>
      <c r="N54" s="22">
        <v>0</v>
      </c>
    </row>
    <row r="55" spans="1:9" ht="15">
      <c r="A55" s="75" t="s">
        <v>79</v>
      </c>
      <c r="B55" s="75"/>
      <c r="C55" s="75"/>
      <c r="D55" s="75"/>
      <c r="E55" s="75"/>
      <c r="F55" s="75"/>
      <c r="G55" s="75"/>
      <c r="H55" s="75"/>
      <c r="I55" s="75"/>
    </row>
    <row r="56" spans="1:11" ht="15">
      <c r="A56" s="7" t="s">
        <v>80</v>
      </c>
      <c r="B56" s="22" t="s">
        <v>81</v>
      </c>
      <c r="C56" s="22"/>
      <c r="D56" s="22">
        <v>2</v>
      </c>
      <c r="E56" s="22">
        <v>4</v>
      </c>
      <c r="F56" s="22"/>
      <c r="G56" s="22"/>
      <c r="H56" s="22">
        <f t="shared" si="3"/>
        <v>6</v>
      </c>
      <c r="I56" s="22" t="s">
        <v>82</v>
      </c>
      <c r="J56" t="s">
        <v>144</v>
      </c>
      <c r="K56" t="s">
        <v>144</v>
      </c>
    </row>
    <row r="57" spans="2:9" ht="15">
      <c r="B57" t="s">
        <v>83</v>
      </c>
      <c r="D57">
        <v>0.5</v>
      </c>
      <c r="E57">
        <v>1</v>
      </c>
      <c r="H57">
        <f t="shared" si="3"/>
        <v>1.5</v>
      </c>
      <c r="I57" t="s">
        <v>63</v>
      </c>
    </row>
    <row r="58" spans="2:9" ht="15">
      <c r="B58" t="s">
        <v>84</v>
      </c>
      <c r="D58">
        <v>0.5</v>
      </c>
      <c r="E58">
        <v>1</v>
      </c>
      <c r="H58">
        <f t="shared" si="3"/>
        <v>1.5</v>
      </c>
      <c r="I58" t="s">
        <v>63</v>
      </c>
    </row>
    <row r="59" spans="2:9" ht="15">
      <c r="B59" t="s">
        <v>85</v>
      </c>
      <c r="D59">
        <v>0.5</v>
      </c>
      <c r="E59">
        <v>1</v>
      </c>
      <c r="H59">
        <f t="shared" si="3"/>
        <v>1.5</v>
      </c>
      <c r="I59" t="s">
        <v>82</v>
      </c>
    </row>
    <row r="60" spans="2:9" ht="15">
      <c r="B60" t="s">
        <v>86</v>
      </c>
      <c r="D60">
        <v>2</v>
      </c>
      <c r="E60">
        <v>2</v>
      </c>
      <c r="H60">
        <f t="shared" si="3"/>
        <v>4</v>
      </c>
      <c r="I60" t="s">
        <v>82</v>
      </c>
    </row>
    <row r="61" spans="2:9" ht="15">
      <c r="B61" s="22" t="s">
        <v>65</v>
      </c>
      <c r="C61" s="22"/>
      <c r="D61" s="22">
        <v>0.5</v>
      </c>
      <c r="E61" s="22">
        <v>1</v>
      </c>
      <c r="F61" s="22"/>
      <c r="G61" s="22"/>
      <c r="H61" s="22">
        <f>SUM(C61:G61)</f>
        <v>1.5</v>
      </c>
      <c r="I61" s="22" t="s">
        <v>66</v>
      </c>
    </row>
    <row r="62" spans="2:9" ht="15">
      <c r="B62" t="s">
        <v>64</v>
      </c>
      <c r="E62">
        <v>1</v>
      </c>
      <c r="H62">
        <f>SUM(C62:G62)</f>
        <v>1</v>
      </c>
      <c r="I62" t="s">
        <v>23</v>
      </c>
    </row>
    <row r="63" spans="8:14" ht="15">
      <c r="H63">
        <f>SUM(H56:H62)</f>
        <v>17</v>
      </c>
      <c r="J63" s="22">
        <f>SUM(H56)</f>
        <v>6</v>
      </c>
      <c r="K63" s="22">
        <f>SUM(H61)</f>
        <v>1.5</v>
      </c>
      <c r="L63" s="22">
        <v>0</v>
      </c>
      <c r="M63" s="22">
        <v>0</v>
      </c>
      <c r="N63" s="22">
        <v>0</v>
      </c>
    </row>
    <row r="64" spans="1:14" ht="15">
      <c r="A64" s="75" t="s">
        <v>87</v>
      </c>
      <c r="B64" s="75"/>
      <c r="C64" s="75"/>
      <c r="D64" s="75"/>
      <c r="E64" s="75"/>
      <c r="F64" s="75"/>
      <c r="G64" s="75"/>
      <c r="H64" s="75"/>
      <c r="I64" s="75"/>
      <c r="J64" s="51">
        <f>SUM(H60,H59,H62)</f>
        <v>6.5</v>
      </c>
      <c r="K64" s="51">
        <f>SUM(H57,H58)</f>
        <v>3</v>
      </c>
      <c r="L64" s="51"/>
      <c r="M64" s="51"/>
      <c r="N64" s="51"/>
    </row>
    <row r="65" spans="1:9" ht="15">
      <c r="A65" s="4" t="s">
        <v>88</v>
      </c>
      <c r="B65" t="s">
        <v>70</v>
      </c>
      <c r="H65">
        <v>20</v>
      </c>
      <c r="I65" t="s">
        <v>89</v>
      </c>
    </row>
    <row r="66" spans="2:9" ht="15">
      <c r="B66" t="s">
        <v>86</v>
      </c>
      <c r="H66">
        <v>8</v>
      </c>
      <c r="I66" t="s">
        <v>89</v>
      </c>
    </row>
    <row r="67" spans="2:11" ht="15">
      <c r="B67" t="s">
        <v>65</v>
      </c>
      <c r="D67">
        <v>0.5</v>
      </c>
      <c r="E67">
        <v>1</v>
      </c>
      <c r="H67">
        <f>SUM(C67:G67)</f>
        <v>1.5</v>
      </c>
      <c r="I67" t="s">
        <v>66</v>
      </c>
      <c r="K67" t="s">
        <v>144</v>
      </c>
    </row>
    <row r="68" spans="8:14" ht="15">
      <c r="H68">
        <f>SUM(H65:H67)</f>
        <v>29.5</v>
      </c>
      <c r="J68" s="29"/>
      <c r="K68" s="29"/>
      <c r="L68" s="29"/>
      <c r="M68" s="29"/>
      <c r="N68" s="29"/>
    </row>
    <row r="69" spans="1:14" ht="15">
      <c r="A69" s="75" t="s">
        <v>90</v>
      </c>
      <c r="B69" s="75"/>
      <c r="C69" s="75"/>
      <c r="D69" s="75"/>
      <c r="E69" s="75"/>
      <c r="F69" s="75"/>
      <c r="G69" s="75"/>
      <c r="H69" s="75"/>
      <c r="I69" s="75"/>
      <c r="J69" s="51"/>
      <c r="K69" s="51">
        <f>SUM(H67)</f>
        <v>1.5</v>
      </c>
      <c r="L69" s="51"/>
      <c r="M69" s="51"/>
      <c r="N69" s="51">
        <f>SUM(H65:H66)</f>
        <v>28</v>
      </c>
    </row>
    <row r="70" ht="15">
      <c r="A70" s="4" t="s">
        <v>91</v>
      </c>
    </row>
    <row r="71" spans="2:9" ht="15">
      <c r="B71" t="s">
        <v>92</v>
      </c>
      <c r="E71">
        <v>4</v>
      </c>
      <c r="G71">
        <f>SUM(C71:F71)</f>
        <v>4</v>
      </c>
      <c r="H71">
        <f aca="true" t="shared" si="5" ref="H71:H72">SUM(C71:G71)</f>
        <v>8</v>
      </c>
      <c r="I71" t="s">
        <v>93</v>
      </c>
    </row>
    <row r="72" spans="2:9" ht="15">
      <c r="B72" t="s">
        <v>94</v>
      </c>
      <c r="E72">
        <v>8</v>
      </c>
      <c r="G72">
        <f>SUM(C72:F72)</f>
        <v>8</v>
      </c>
      <c r="H72">
        <f t="shared" si="5"/>
        <v>16</v>
      </c>
      <c r="I72" t="s">
        <v>93</v>
      </c>
    </row>
    <row r="73" spans="8:14" ht="15">
      <c r="H73">
        <f>SUM(H71:H72)</f>
        <v>24</v>
      </c>
      <c r="J73" s="29"/>
      <c r="K73" s="29"/>
      <c r="L73" s="29"/>
      <c r="M73" s="29"/>
      <c r="N73" s="29"/>
    </row>
    <row r="74" spans="1:14" ht="15">
      <c r="A74" s="75" t="s">
        <v>95</v>
      </c>
      <c r="B74" s="75"/>
      <c r="C74" s="75"/>
      <c r="D74" s="75"/>
      <c r="E74" s="75"/>
      <c r="F74" s="75"/>
      <c r="G74" s="75"/>
      <c r="H74" s="75"/>
      <c r="I74" s="75"/>
      <c r="J74" s="51"/>
      <c r="K74" s="51"/>
      <c r="L74" s="51"/>
      <c r="M74" s="51"/>
      <c r="N74" s="51">
        <f>SUM(H71:H72)</f>
        <v>24</v>
      </c>
    </row>
    <row r="75" spans="1:9" ht="15">
      <c r="A75" s="4" t="s">
        <v>15</v>
      </c>
      <c r="B75" t="s">
        <v>96</v>
      </c>
      <c r="D75">
        <v>5</v>
      </c>
      <c r="H75">
        <f>SUM(C75:G75)</f>
        <v>5</v>
      </c>
      <c r="I75" t="s">
        <v>97</v>
      </c>
    </row>
    <row r="76" spans="2:14" ht="15">
      <c r="B76" t="s">
        <v>98</v>
      </c>
      <c r="D76">
        <v>5</v>
      </c>
      <c r="H76">
        <f aca="true" t="shared" si="6" ref="H76">SUM(C76:G76)</f>
        <v>5</v>
      </c>
      <c r="I76" t="s">
        <v>99</v>
      </c>
      <c r="J76" s="29"/>
      <c r="K76" s="29"/>
      <c r="L76" s="29"/>
      <c r="M76" s="29"/>
      <c r="N76" s="29"/>
    </row>
    <row r="77" spans="8:14" ht="15">
      <c r="H77">
        <f>SUM(H75:H76)</f>
        <v>10</v>
      </c>
      <c r="J77" s="51"/>
      <c r="K77" s="51"/>
      <c r="L77" s="51">
        <f>SUM(H75:H76)</f>
        <v>10</v>
      </c>
      <c r="M77" s="51"/>
      <c r="N77" s="51" t="s">
        <v>144</v>
      </c>
    </row>
    <row r="78" ht="15">
      <c r="H78">
        <f>SUM(H14,H27,H44,H54,H63,H68,H73,H77)</f>
        <v>277.5</v>
      </c>
    </row>
    <row r="79" spans="2:10" ht="15">
      <c r="B79" t="s">
        <v>145</v>
      </c>
      <c r="C79" t="s">
        <v>146</v>
      </c>
      <c r="D79" t="s">
        <v>147</v>
      </c>
      <c r="E79" t="s">
        <v>143</v>
      </c>
      <c r="F79" t="s">
        <v>148</v>
      </c>
      <c r="G79" t="s">
        <v>149</v>
      </c>
      <c r="J79" t="s">
        <v>144</v>
      </c>
    </row>
    <row r="80" spans="3:10" ht="15">
      <c r="C80">
        <f>SUM(H4,H9,H10,H29,H30,H33,H35,H36,H38,H40,H42,H43,H48,H49,H50,H52,H56,H59,H60,H62)</f>
        <v>108.5</v>
      </c>
      <c r="D80">
        <f>SUM(H8,H11,H12,H13,H16,H17,H18,H19,H20,H31,H32,H34,H37,H39,H41,H46,H51,H53,H57,H58,H61,H67)</f>
        <v>90</v>
      </c>
      <c r="E80">
        <f>SUM(L14,L15,L27,L28,L44,L54,L63,L68,L73,L77)</f>
        <v>22</v>
      </c>
      <c r="F80">
        <v>5</v>
      </c>
      <c r="G80">
        <v>52</v>
      </c>
      <c r="I80">
        <f>SUM(C80:G80)</f>
        <v>277.5</v>
      </c>
      <c r="J80" s="8"/>
    </row>
    <row r="81" ht="15">
      <c r="J81" s="8"/>
    </row>
    <row r="82" spans="2:11" ht="15">
      <c r="B82" s="22" t="s">
        <v>150</v>
      </c>
      <c r="C82" s="22">
        <f>SUM(J14,J27,J44,J54,J63)</f>
        <v>102</v>
      </c>
      <c r="D82" s="22">
        <f>SUM(K14,K27,K44,K54,K63)</f>
        <v>77.5</v>
      </c>
      <c r="E82" s="22">
        <f>SUM(L14,L27,L44,L54,L63)</f>
        <v>5</v>
      </c>
      <c r="F82" s="22">
        <f>SUM(M27)</f>
        <v>4</v>
      </c>
      <c r="G82" s="22">
        <v>0</v>
      </c>
      <c r="H82" s="22"/>
      <c r="I82" s="22">
        <f>SUM(C82:G82)</f>
        <v>188.5</v>
      </c>
      <c r="J82" s="30"/>
      <c r="K82" s="22"/>
    </row>
    <row r="83" spans="2:11" ht="15">
      <c r="B83" s="22" t="s">
        <v>151</v>
      </c>
      <c r="C83" s="30">
        <f>C82/44</f>
        <v>2.3181818181818183</v>
      </c>
      <c r="D83" s="30">
        <f aca="true" t="shared" si="7" ref="D83:G83">D82/44</f>
        <v>1.7613636363636365</v>
      </c>
      <c r="E83" s="30">
        <f t="shared" si="7"/>
        <v>0.11363636363636363</v>
      </c>
      <c r="F83" s="30">
        <f t="shared" si="7"/>
        <v>0.09090909090909091</v>
      </c>
      <c r="G83" s="30">
        <f t="shared" si="7"/>
        <v>0</v>
      </c>
      <c r="H83" s="22"/>
      <c r="I83" s="30">
        <f>SUM(C83:G83)</f>
        <v>4.284090909090909</v>
      </c>
      <c r="J83" s="22"/>
      <c r="K83" s="22"/>
    </row>
    <row r="85" spans="3:11" ht="15">
      <c r="C85" s="52">
        <f>SUM(J64)</f>
        <v>6.5</v>
      </c>
      <c r="D85" s="52">
        <f>SUM(K28,K64,K69)</f>
        <v>12.5</v>
      </c>
      <c r="E85" s="52">
        <f>SUM(L15,L28)</f>
        <v>7</v>
      </c>
      <c r="F85" s="52">
        <f>SUM(M28)</f>
        <v>1</v>
      </c>
      <c r="G85" s="52">
        <f>SUM(N69:N74)</f>
        <v>52</v>
      </c>
      <c r="H85" s="52"/>
      <c r="I85" s="52">
        <f>SUM(C85:G86)</f>
        <v>80.79545454545453</v>
      </c>
      <c r="J85" s="51"/>
      <c r="K85" s="51"/>
    </row>
    <row r="86" spans="3:11" ht="15">
      <c r="C86" s="52">
        <f>C85/44</f>
        <v>0.14772727272727273</v>
      </c>
      <c r="D86" s="52">
        <f aca="true" t="shared" si="8" ref="D86:G86">D85/44</f>
        <v>0.2840909090909091</v>
      </c>
      <c r="E86" s="52">
        <f t="shared" si="8"/>
        <v>0.1590909090909091</v>
      </c>
      <c r="F86" s="52">
        <f t="shared" si="8"/>
        <v>0.022727272727272728</v>
      </c>
      <c r="G86" s="52">
        <f t="shared" si="8"/>
        <v>1.1818181818181819</v>
      </c>
      <c r="H86" s="52"/>
      <c r="I86" s="52">
        <f>SUM(C86:G86)</f>
        <v>1.7954545454545454</v>
      </c>
      <c r="J86" s="51"/>
      <c r="K86" s="51"/>
    </row>
  </sheetData>
  <mergeCells count="9">
    <mergeCell ref="A64:I64"/>
    <mergeCell ref="A69:I69"/>
    <mergeCell ref="A74:I74"/>
    <mergeCell ref="K1:N1"/>
    <mergeCell ref="K4:L4"/>
    <mergeCell ref="A28:I28"/>
    <mergeCell ref="A45:I45"/>
    <mergeCell ref="A55:I55"/>
    <mergeCell ref="C1:H1"/>
  </mergeCells>
  <printOptions/>
  <pageMargins left="0.7" right="0.7" top="0.75" bottom="0.75" header="0.3" footer="0.3"/>
  <pageSetup horizontalDpi="2400" verticalDpi="24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110" zoomScaleNormal="110" zoomScalePageLayoutView="200" workbookViewId="0" topLeftCell="B25">
      <selection activeCell="F6" sqref="F6"/>
    </sheetView>
  </sheetViews>
  <sheetFormatPr defaultColWidth="8.8515625" defaultRowHeight="15"/>
  <cols>
    <col min="1" max="1" width="16.8515625" style="0" customWidth="1"/>
    <col min="2" max="2" width="50.7109375" style="0" customWidth="1"/>
    <col min="3" max="3" width="11.421875" style="0" customWidth="1"/>
    <col min="4" max="4" width="13.140625" style="0" customWidth="1"/>
    <col min="7" max="7" width="12.8515625" style="0" customWidth="1"/>
  </cols>
  <sheetData>
    <row r="1" spans="1:9" ht="15">
      <c r="A1" s="78" t="s">
        <v>137</v>
      </c>
      <c r="B1" s="76"/>
      <c r="C1" s="76"/>
      <c r="D1" s="76"/>
      <c r="E1" s="76"/>
      <c r="F1" s="76"/>
      <c r="G1" s="21"/>
      <c r="H1" s="21"/>
      <c r="I1" s="21"/>
    </row>
    <row r="2" spans="1:9" ht="15">
      <c r="A2" s="21" t="s">
        <v>1</v>
      </c>
      <c r="B2" s="21" t="s">
        <v>105</v>
      </c>
      <c r="C2" s="21" t="s">
        <v>106</v>
      </c>
      <c r="D2" s="21" t="s">
        <v>4</v>
      </c>
      <c r="F2" s="77" t="s">
        <v>140</v>
      </c>
      <c r="G2" s="77"/>
      <c r="H2" s="77"/>
      <c r="I2" s="77"/>
    </row>
    <row r="3" spans="1:9" ht="15">
      <c r="A3" s="2" t="s">
        <v>5</v>
      </c>
      <c r="D3" s="21"/>
      <c r="E3" s="21"/>
      <c r="F3" s="22"/>
      <c r="G3" s="6" t="s">
        <v>138</v>
      </c>
      <c r="H3" s="6"/>
      <c r="I3" s="6"/>
    </row>
    <row r="4" spans="1:7" ht="15">
      <c r="A4" s="3" t="s">
        <v>15</v>
      </c>
      <c r="F4" s="51"/>
      <c r="G4" t="s">
        <v>187</v>
      </c>
    </row>
    <row r="5" spans="2:8" ht="15">
      <c r="B5" s="23" t="s">
        <v>114</v>
      </c>
      <c r="C5" s="24">
        <v>150</v>
      </c>
      <c r="D5" s="22" t="s">
        <v>17</v>
      </c>
      <c r="F5" s="79" t="s">
        <v>188</v>
      </c>
      <c r="G5" s="79"/>
      <c r="H5" s="24">
        <f>SUM(C5,C7,C8,C9,C10,C29,C35,C36)</f>
        <v>360</v>
      </c>
    </row>
    <row r="6" spans="2:8" ht="15">
      <c r="B6" s="66" t="s">
        <v>104</v>
      </c>
      <c r="C6" s="67">
        <v>150</v>
      </c>
      <c r="D6" s="51" t="s">
        <v>19</v>
      </c>
      <c r="F6" s="51" t="s">
        <v>189</v>
      </c>
      <c r="G6" s="51"/>
      <c r="H6" s="67">
        <f>SUM(C6,C13:C18,C37:C41,C45,C50:C58)</f>
        <v>479</v>
      </c>
    </row>
    <row r="7" spans="1:9" ht="15">
      <c r="A7" s="12"/>
      <c r="B7" s="23" t="s">
        <v>108</v>
      </c>
      <c r="C7" s="25">
        <v>100</v>
      </c>
      <c r="D7" s="26" t="s">
        <v>107</v>
      </c>
      <c r="E7" s="12"/>
      <c r="F7" s="12"/>
      <c r="G7" s="12"/>
      <c r="H7" s="12"/>
      <c r="I7" s="12"/>
    </row>
    <row r="8" spans="1:9" ht="15">
      <c r="A8" s="12"/>
      <c r="B8" s="23" t="s">
        <v>115</v>
      </c>
      <c r="C8" s="25">
        <v>40</v>
      </c>
      <c r="D8" s="26" t="s">
        <v>26</v>
      </c>
      <c r="E8" s="12"/>
      <c r="F8" s="12"/>
      <c r="G8" s="12"/>
      <c r="H8" s="12"/>
      <c r="I8" s="12"/>
    </row>
    <row r="9" spans="2:4" ht="15">
      <c r="B9" s="22" t="s">
        <v>24</v>
      </c>
      <c r="C9" s="24">
        <v>5</v>
      </c>
      <c r="D9" s="22" t="s">
        <v>23</v>
      </c>
    </row>
    <row r="10" spans="2:4" ht="15">
      <c r="B10" s="22" t="s">
        <v>109</v>
      </c>
      <c r="C10" s="24">
        <v>10</v>
      </c>
      <c r="D10" s="22" t="s">
        <v>23</v>
      </c>
    </row>
    <row r="11" ht="15">
      <c r="E11" s="9">
        <f>SUM(C5:C10)</f>
        <v>455</v>
      </c>
    </row>
    <row r="12" ht="15">
      <c r="A12" s="4" t="s">
        <v>31</v>
      </c>
    </row>
    <row r="13" spans="1:4" ht="15">
      <c r="A13" s="3" t="s">
        <v>32</v>
      </c>
      <c r="B13" s="51" t="s">
        <v>113</v>
      </c>
      <c r="C13" s="67">
        <v>30</v>
      </c>
      <c r="D13" s="51" t="s">
        <v>34</v>
      </c>
    </row>
    <row r="14" spans="2:4" ht="15">
      <c r="B14" s="51" t="s">
        <v>111</v>
      </c>
      <c r="C14" s="67">
        <v>6</v>
      </c>
      <c r="D14" s="51" t="s">
        <v>34</v>
      </c>
    </row>
    <row r="15" spans="1:5" ht="15">
      <c r="A15" s="3"/>
      <c r="B15" s="51"/>
      <c r="C15" s="51"/>
      <c r="D15" s="51"/>
      <c r="E15" s="9">
        <f>SUM(C13:C14)</f>
        <v>36</v>
      </c>
    </row>
    <row r="16" spans="1:5" ht="15">
      <c r="A16" s="7" t="s">
        <v>39</v>
      </c>
      <c r="B16" s="51" t="s">
        <v>110</v>
      </c>
      <c r="C16" s="67">
        <v>20</v>
      </c>
      <c r="D16" s="51" t="s">
        <v>43</v>
      </c>
      <c r="E16" s="9">
        <f>SUM(C16)</f>
        <v>20</v>
      </c>
    </row>
    <row r="17" spans="2:4" ht="15">
      <c r="B17" s="51"/>
      <c r="C17" s="51"/>
      <c r="D17" s="51"/>
    </row>
    <row r="18" spans="1:5" ht="15">
      <c r="A18" s="3" t="s">
        <v>44</v>
      </c>
      <c r="B18" s="51" t="s">
        <v>112</v>
      </c>
      <c r="C18" s="67">
        <v>15</v>
      </c>
      <c r="D18" s="51" t="s">
        <v>46</v>
      </c>
      <c r="E18" s="9">
        <f>SUM(C18)</f>
        <v>15</v>
      </c>
    </row>
    <row r="20" spans="1:5" ht="15">
      <c r="A20" s="75" t="s">
        <v>48</v>
      </c>
      <c r="B20" s="76"/>
      <c r="C20" s="76"/>
      <c r="D20" s="76"/>
      <c r="E20" s="5"/>
    </row>
    <row r="21" spans="1:4" ht="15">
      <c r="A21" s="4" t="s">
        <v>49</v>
      </c>
      <c r="B21" s="22" t="s">
        <v>50</v>
      </c>
      <c r="C21" s="22"/>
      <c r="D21" s="22" t="s">
        <v>51</v>
      </c>
    </row>
    <row r="22" spans="2:4" ht="15">
      <c r="B22" s="22" t="s">
        <v>52</v>
      </c>
      <c r="C22" s="22"/>
      <c r="D22" s="22" t="s">
        <v>51</v>
      </c>
    </row>
    <row r="23" spans="2:4" ht="15">
      <c r="B23" s="22" t="s">
        <v>53</v>
      </c>
      <c r="C23" s="22"/>
      <c r="D23" s="22" t="s">
        <v>28</v>
      </c>
    </row>
    <row r="24" spans="2:4" ht="15">
      <c r="B24" s="22" t="s">
        <v>54</v>
      </c>
      <c r="C24" s="22"/>
      <c r="D24" s="22" t="s">
        <v>28</v>
      </c>
    </row>
    <row r="25" spans="2:4" ht="15">
      <c r="B25" s="22" t="s">
        <v>116</v>
      </c>
      <c r="C25" s="22"/>
      <c r="D25" s="22" t="s">
        <v>23</v>
      </c>
    </row>
    <row r="26" spans="2:4" ht="15">
      <c r="B26" s="22" t="s">
        <v>56</v>
      </c>
      <c r="C26" s="22"/>
      <c r="D26" s="22" t="s">
        <v>28</v>
      </c>
    </row>
    <row r="27" spans="2:4" ht="15">
      <c r="B27" s="22" t="s">
        <v>57</v>
      </c>
      <c r="C27" s="22"/>
      <c r="D27" s="22" t="s">
        <v>23</v>
      </c>
    </row>
    <row r="28" spans="2:4" ht="15">
      <c r="B28" s="22" t="s">
        <v>58</v>
      </c>
      <c r="C28" s="22"/>
      <c r="D28" s="22" t="s">
        <v>23</v>
      </c>
    </row>
    <row r="29" spans="2:4" ht="15">
      <c r="B29" s="22" t="s">
        <v>117</v>
      </c>
      <c r="C29" s="24">
        <v>15</v>
      </c>
      <c r="D29" s="22" t="s">
        <v>60</v>
      </c>
    </row>
    <row r="30" spans="2:4" ht="15">
      <c r="B30" s="22" t="s">
        <v>61</v>
      </c>
      <c r="C30" s="22"/>
      <c r="D30" s="22" t="s">
        <v>23</v>
      </c>
    </row>
    <row r="31" spans="2:4" ht="15">
      <c r="B31" s="22" t="s">
        <v>64</v>
      </c>
      <c r="C31" s="22"/>
      <c r="D31" s="22" t="s">
        <v>23</v>
      </c>
    </row>
    <row r="32" ht="15">
      <c r="E32" s="9">
        <f>SUM(C29)</f>
        <v>15</v>
      </c>
    </row>
    <row r="34" spans="1:5" ht="15">
      <c r="A34" s="75" t="s">
        <v>71</v>
      </c>
      <c r="B34" s="75"/>
      <c r="C34" s="75"/>
      <c r="D34" s="75"/>
      <c r="E34" s="6"/>
    </row>
    <row r="35" spans="1:4" ht="15">
      <c r="A35" s="4" t="s">
        <v>72</v>
      </c>
      <c r="B35" s="22" t="s">
        <v>118</v>
      </c>
      <c r="C35" s="24">
        <v>15</v>
      </c>
      <c r="D35" s="22" t="s">
        <v>60</v>
      </c>
    </row>
    <row r="36" spans="1:4" ht="15">
      <c r="A36" s="7" t="s">
        <v>74</v>
      </c>
      <c r="B36" s="22" t="s">
        <v>74</v>
      </c>
      <c r="C36" s="24">
        <v>25</v>
      </c>
      <c r="D36" s="22" t="s">
        <v>75</v>
      </c>
    </row>
    <row r="37" spans="2:4" ht="15">
      <c r="B37" s="68" t="s">
        <v>119</v>
      </c>
      <c r="C37" s="67">
        <v>60</v>
      </c>
      <c r="D37" s="51" t="s">
        <v>23</v>
      </c>
    </row>
    <row r="38" spans="2:4" ht="15">
      <c r="B38" s="68" t="s">
        <v>121</v>
      </c>
      <c r="C38" s="67">
        <v>6</v>
      </c>
      <c r="D38" s="51" t="s">
        <v>23</v>
      </c>
    </row>
    <row r="39" spans="2:4" ht="15">
      <c r="B39" s="68" t="s">
        <v>123</v>
      </c>
      <c r="C39" s="67">
        <v>35</v>
      </c>
      <c r="D39" s="51" t="s">
        <v>23</v>
      </c>
    </row>
    <row r="40" spans="2:4" ht="15">
      <c r="B40" s="68" t="s">
        <v>120</v>
      </c>
      <c r="C40" s="67">
        <v>10</v>
      </c>
      <c r="D40" s="51" t="s">
        <v>23</v>
      </c>
    </row>
    <row r="41" spans="2:4" ht="15">
      <c r="B41" s="68" t="s">
        <v>122</v>
      </c>
      <c r="C41" s="67">
        <v>3</v>
      </c>
      <c r="D41" s="69" t="s">
        <v>28</v>
      </c>
    </row>
    <row r="42" spans="2:5" ht="15">
      <c r="B42" s="14"/>
      <c r="C42" s="9"/>
      <c r="D42" s="9"/>
      <c r="E42" s="9">
        <f>SUM(C35:C41)</f>
        <v>154</v>
      </c>
    </row>
    <row r="43" spans="1:4" ht="15">
      <c r="A43" s="75" t="s">
        <v>79</v>
      </c>
      <c r="B43" s="75"/>
      <c r="C43" s="75"/>
      <c r="D43" s="75"/>
    </row>
    <row r="44" spans="1:4" ht="15">
      <c r="A44" s="7" t="s">
        <v>80</v>
      </c>
      <c r="B44" s="22" t="s">
        <v>81</v>
      </c>
      <c r="C44" s="22"/>
      <c r="D44" s="22" t="s">
        <v>82</v>
      </c>
    </row>
    <row r="45" spans="2:4" ht="15">
      <c r="B45" s="51" t="s">
        <v>124</v>
      </c>
      <c r="C45" s="67">
        <v>50</v>
      </c>
      <c r="D45" s="51" t="s">
        <v>63</v>
      </c>
    </row>
    <row r="46" spans="2:4" ht="15">
      <c r="B46" s="51" t="s">
        <v>84</v>
      </c>
      <c r="C46" s="51"/>
      <c r="D46" s="51" t="s">
        <v>63</v>
      </c>
    </row>
    <row r="47" spans="2:4" ht="15">
      <c r="B47" s="51" t="s">
        <v>64</v>
      </c>
      <c r="C47" s="51"/>
      <c r="D47" s="51" t="s">
        <v>23</v>
      </c>
    </row>
    <row r="48" ht="15">
      <c r="E48" s="9">
        <f>SUM(C45)</f>
        <v>50</v>
      </c>
    </row>
    <row r="49" spans="1:4" ht="15">
      <c r="A49" s="75" t="s">
        <v>87</v>
      </c>
      <c r="B49" s="75"/>
      <c r="C49" s="75"/>
      <c r="D49" s="75"/>
    </row>
    <row r="50" spans="1:4" ht="15">
      <c r="A50" s="4" t="s">
        <v>136</v>
      </c>
      <c r="B50" s="51" t="s">
        <v>125</v>
      </c>
      <c r="C50" s="70">
        <v>20</v>
      </c>
      <c r="D50" s="51" t="s">
        <v>60</v>
      </c>
    </row>
    <row r="51" spans="2:4" ht="15">
      <c r="B51" s="51" t="s">
        <v>126</v>
      </c>
      <c r="C51" s="70">
        <v>20</v>
      </c>
      <c r="D51" s="51" t="s">
        <v>23</v>
      </c>
    </row>
    <row r="52" spans="2:4" ht="15">
      <c r="B52" s="51" t="s">
        <v>134</v>
      </c>
      <c r="C52" s="70">
        <v>4</v>
      </c>
      <c r="D52" s="51" t="s">
        <v>23</v>
      </c>
    </row>
    <row r="53" spans="1:5" ht="15">
      <c r="A53" s="17"/>
      <c r="B53" s="69" t="s">
        <v>127</v>
      </c>
      <c r="C53" s="71">
        <v>7</v>
      </c>
      <c r="D53" s="51" t="s">
        <v>23</v>
      </c>
      <c r="E53" s="15"/>
    </row>
    <row r="54" spans="1:5" ht="15">
      <c r="A54" s="17"/>
      <c r="B54" s="69" t="s">
        <v>128</v>
      </c>
      <c r="C54" s="71">
        <v>6</v>
      </c>
      <c r="D54" s="69" t="s">
        <v>28</v>
      </c>
      <c r="E54" s="15"/>
    </row>
    <row r="55" spans="1:5" ht="15">
      <c r="A55" s="17"/>
      <c r="B55" s="69" t="s">
        <v>129</v>
      </c>
      <c r="C55" s="71">
        <v>17</v>
      </c>
      <c r="D55" s="69" t="s">
        <v>28</v>
      </c>
      <c r="E55" s="15"/>
    </row>
    <row r="56" spans="1:5" ht="15">
      <c r="A56" s="17"/>
      <c r="B56" s="69" t="s">
        <v>131</v>
      </c>
      <c r="C56" s="72" t="s">
        <v>132</v>
      </c>
      <c r="D56" s="69" t="s">
        <v>28</v>
      </c>
      <c r="E56" s="15"/>
    </row>
    <row r="57" spans="1:5" ht="15">
      <c r="A57" s="17"/>
      <c r="B57" s="69" t="s">
        <v>133</v>
      </c>
      <c r="C57" s="71">
        <v>15</v>
      </c>
      <c r="D57" s="69" t="s">
        <v>28</v>
      </c>
      <c r="E57" s="15"/>
    </row>
    <row r="58" spans="1:5" ht="15">
      <c r="A58" s="17"/>
      <c r="B58" s="69" t="s">
        <v>130</v>
      </c>
      <c r="C58" s="71">
        <v>5</v>
      </c>
      <c r="D58" s="73" t="s">
        <v>89</v>
      </c>
      <c r="E58" s="15"/>
    </row>
    <row r="59" ht="15">
      <c r="E59" s="9">
        <f>SUM(C50:C58)</f>
        <v>94</v>
      </c>
    </row>
    <row r="60" spans="1:4" ht="15">
      <c r="A60" s="4"/>
      <c r="D60" s="9"/>
    </row>
    <row r="61" spans="3:5" ht="15">
      <c r="C61" s="77" t="s">
        <v>135</v>
      </c>
      <c r="D61" s="77"/>
      <c r="E61">
        <f>SUM(E5:E59)</f>
        <v>839</v>
      </c>
    </row>
  </sheetData>
  <mergeCells count="8">
    <mergeCell ref="A49:D49"/>
    <mergeCell ref="C61:D61"/>
    <mergeCell ref="A1:F1"/>
    <mergeCell ref="F2:I2"/>
    <mergeCell ref="F5:G5"/>
    <mergeCell ref="A20:D20"/>
    <mergeCell ref="A34:D34"/>
    <mergeCell ref="A43:D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 Areti</dc:creator>
  <cp:keywords/>
  <dc:description/>
  <cp:lastModifiedBy>Mathew Poelker</cp:lastModifiedBy>
  <cp:lastPrinted>2013-12-12T20:50:10Z</cp:lastPrinted>
  <dcterms:created xsi:type="dcterms:W3CDTF">2013-12-10T20:33:59Z</dcterms:created>
  <dcterms:modified xsi:type="dcterms:W3CDTF">2014-06-10T15:47:13Z</dcterms:modified>
  <cp:category/>
  <cp:version/>
  <cp:contentType/>
  <cp:contentStatus/>
</cp:coreProperties>
</file>