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ugalde/Desktop/c3f8/"/>
    </mc:Choice>
  </mc:AlternateContent>
  <xr:revisionPtr revIDLastSave="0" documentId="13_ncr:1_{AF689769-E574-2B42-9DCE-1DE1E499E5A0}" xr6:coauthVersionLast="32" xr6:coauthVersionMax="32" xr10:uidLastSave="{00000000-0000-0000-0000-000000000000}"/>
  <bookViews>
    <workbookView xWindow="1020" yWindow="460" windowWidth="29340" windowHeight="19800" tabRatio="789" activeTab="8" xr2:uid="{00000000-000D-0000-FFFF-FFFF00000000}"/>
  </bookViews>
  <sheets>
    <sheet name="vaporpressure" sheetId="1" r:id="rId1"/>
    <sheet name="vapordensity" sheetId="3" r:id="rId2"/>
    <sheet name="liquiddensity" sheetId="2" r:id="rId3"/>
    <sheet name="latentheat" sheetId="5" r:id="rId4"/>
    <sheet name="surfacetension" sheetId="4" r:id="rId5"/>
    <sheet name="Rcrit" sheetId="6" r:id="rId6"/>
    <sheet name="Ecrit" sheetId="7" r:id="rId7"/>
    <sheet name="dEdx_crit" sheetId="8" r:id="rId8"/>
    <sheet name="master" sheetId="12" r:id="rId9"/>
    <sheet name="stoppingC3F8" sheetId="9" r:id="rId10"/>
    <sheet name="kine_gamma" sheetId="10" r:id="rId11"/>
    <sheet name="kine_neut" sheetId="11" r:id="rId1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5" l="1"/>
  <c r="H58" i="5"/>
  <c r="H59" i="5"/>
  <c r="H60" i="5"/>
  <c r="H61" i="5"/>
  <c r="B1" i="1" l="1"/>
  <c r="E3" i="6" l="1"/>
  <c r="F3" i="6" s="1"/>
  <c r="G3" i="6" s="1"/>
  <c r="C3" i="6" s="1"/>
  <c r="E3" i="7"/>
  <c r="F3" i="7"/>
  <c r="G3" i="7" s="1"/>
  <c r="C3" i="7" s="1"/>
  <c r="B7" i="8"/>
  <c r="B6" i="8"/>
  <c r="G2" i="12"/>
  <c r="H2" i="12" s="1"/>
  <c r="B2" i="1"/>
  <c r="H36" i="1"/>
  <c r="I36" i="1" s="1"/>
  <c r="J36" i="1" s="1"/>
  <c r="H23" i="1"/>
  <c r="I23" i="1"/>
  <c r="J23" i="1" s="1"/>
  <c r="H29" i="1"/>
  <c r="I29" i="1"/>
  <c r="J29" i="1" s="1"/>
  <c r="H32" i="1"/>
  <c r="I32" i="1"/>
  <c r="J32" i="1"/>
  <c r="H11" i="1"/>
  <c r="I11" i="1" s="1"/>
  <c r="J11" i="1" s="1"/>
  <c r="H12" i="1"/>
  <c r="I12" i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4" i="1"/>
  <c r="I24" i="1" s="1"/>
  <c r="J24" i="1" s="1"/>
  <c r="H25" i="1"/>
  <c r="I25" i="1"/>
  <c r="J25" i="1" s="1"/>
  <c r="H26" i="1"/>
  <c r="I26" i="1" s="1"/>
  <c r="J26" i="1" s="1"/>
  <c r="H27" i="1"/>
  <c r="I27" i="1" s="1"/>
  <c r="J27" i="1" s="1"/>
  <c r="H28" i="1"/>
  <c r="I28" i="1" s="1"/>
  <c r="J28" i="1" s="1"/>
  <c r="H30" i="1"/>
  <c r="I30" i="1" s="1"/>
  <c r="J30" i="1" s="1"/>
  <c r="H31" i="1"/>
  <c r="I31" i="1" s="1"/>
  <c r="J31" i="1" s="1"/>
  <c r="H33" i="1"/>
  <c r="I33" i="1" s="1"/>
  <c r="J33" i="1" s="1"/>
  <c r="H34" i="1"/>
  <c r="I34" i="1" s="1"/>
  <c r="J34" i="1" s="1"/>
  <c r="H35" i="1"/>
  <c r="I35" i="1" s="1"/>
  <c r="J35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/>
  <c r="J57" i="1"/>
  <c r="H58" i="1"/>
  <c r="I58" i="1" s="1"/>
  <c r="J58" i="1" s="1"/>
  <c r="H59" i="1"/>
  <c r="I59" i="1" s="1"/>
  <c r="J59" i="1" s="1"/>
  <c r="H60" i="1"/>
  <c r="I60" i="1"/>
  <c r="J60" i="1" s="1"/>
  <c r="H61" i="1"/>
  <c r="I61" i="1" s="1"/>
  <c r="J61" i="1" s="1"/>
  <c r="K40" i="1"/>
  <c r="F40" i="4"/>
  <c r="G40" i="4" s="1"/>
  <c r="I39" i="4" s="1"/>
  <c r="H40" i="5"/>
  <c r="F41" i="4"/>
  <c r="G41" i="4"/>
  <c r="K41" i="1"/>
  <c r="H41" i="5"/>
  <c r="F42" i="4"/>
  <c r="G42" i="4"/>
  <c r="I41" i="4"/>
  <c r="K43" i="1"/>
  <c r="F43" i="4"/>
  <c r="G43" i="4"/>
  <c r="I42" i="4" s="1"/>
  <c r="H43" i="5"/>
  <c r="F44" i="4"/>
  <c r="G44" i="4" s="1"/>
  <c r="K45" i="1"/>
  <c r="F45" i="4"/>
  <c r="G45" i="4" s="1"/>
  <c r="H45" i="5"/>
  <c r="F46" i="4"/>
  <c r="G46" i="4" s="1"/>
  <c r="K44" i="1"/>
  <c r="H44" i="5"/>
  <c r="K46" i="1"/>
  <c r="H46" i="5"/>
  <c r="F47" i="4"/>
  <c r="G47" i="4" s="1"/>
  <c r="K50" i="1"/>
  <c r="F50" i="4"/>
  <c r="G50" i="4" s="1"/>
  <c r="I49" i="4" s="1"/>
  <c r="H50" i="5"/>
  <c r="F51" i="4"/>
  <c r="G51" i="4"/>
  <c r="K42" i="1"/>
  <c r="H42" i="5"/>
  <c r="K15" i="1"/>
  <c r="F15" i="4"/>
  <c r="G15" i="4" s="1"/>
  <c r="H15" i="5"/>
  <c r="F16" i="4"/>
  <c r="G16" i="4"/>
  <c r="K21" i="1"/>
  <c r="F21" i="4"/>
  <c r="G21" i="4" s="1"/>
  <c r="H21" i="5"/>
  <c r="F22" i="4"/>
  <c r="G22" i="4" s="1"/>
  <c r="H8" i="10"/>
  <c r="J8" i="10"/>
  <c r="H9" i="10"/>
  <c r="J9" i="10" s="1"/>
  <c r="H10" i="10"/>
  <c r="J10" i="10"/>
  <c r="H11" i="10"/>
  <c r="J11" i="10" s="1"/>
  <c r="H12" i="10"/>
  <c r="J12" i="10"/>
  <c r="H13" i="10"/>
  <c r="J13" i="10" s="1"/>
  <c r="H14" i="10"/>
  <c r="J14" i="10"/>
  <c r="H15" i="10"/>
  <c r="J15" i="10" s="1"/>
  <c r="H16" i="10"/>
  <c r="J16" i="10"/>
  <c r="H17" i="10"/>
  <c r="J17" i="10" s="1"/>
  <c r="H18" i="10"/>
  <c r="J18" i="10"/>
  <c r="H19" i="10"/>
  <c r="J19" i="10" s="1"/>
  <c r="H20" i="10"/>
  <c r="J20" i="10"/>
  <c r="H21" i="10"/>
  <c r="J21" i="10" s="1"/>
  <c r="H22" i="10"/>
  <c r="J22" i="10"/>
  <c r="H23" i="10"/>
  <c r="J23" i="10" s="1"/>
  <c r="H24" i="10"/>
  <c r="J24" i="10"/>
  <c r="H25" i="10"/>
  <c r="J25" i="10" s="1"/>
  <c r="H26" i="10"/>
  <c r="J26" i="10"/>
  <c r="H27" i="10"/>
  <c r="J27" i="10" s="1"/>
  <c r="H28" i="10"/>
  <c r="J28" i="10"/>
  <c r="H29" i="10"/>
  <c r="J29" i="10" s="1"/>
  <c r="H30" i="10"/>
  <c r="J30" i="10"/>
  <c r="H31" i="10"/>
  <c r="J31" i="10" s="1"/>
  <c r="H32" i="10"/>
  <c r="J32" i="10"/>
  <c r="H33" i="10"/>
  <c r="J33" i="10" s="1"/>
  <c r="H34" i="10"/>
  <c r="J34" i="10"/>
  <c r="H35" i="10"/>
  <c r="J35" i="10" s="1"/>
  <c r="H36" i="10"/>
  <c r="J36" i="10"/>
  <c r="H37" i="10"/>
  <c r="J37" i="10" s="1"/>
  <c r="H38" i="10"/>
  <c r="J38" i="10"/>
  <c r="H39" i="10"/>
  <c r="J39" i="10" s="1"/>
  <c r="H40" i="10"/>
  <c r="J40" i="10"/>
  <c r="H7" i="10"/>
  <c r="J7" i="10" s="1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G4" i="12"/>
  <c r="H4" i="12" s="1"/>
  <c r="D46" i="1"/>
  <c r="K51" i="1"/>
  <c r="H51" i="5"/>
  <c r="F52" i="4"/>
  <c r="G52" i="4" s="1"/>
  <c r="D41" i="1"/>
  <c r="F3" i="8"/>
  <c r="L2" i="12"/>
  <c r="M2" i="12" s="1"/>
  <c r="K1" i="11"/>
  <c r="F27" i="11"/>
  <c r="E27" i="11"/>
  <c r="D27" i="11"/>
  <c r="G26" i="11"/>
  <c r="F26" i="11"/>
  <c r="E26" i="11"/>
  <c r="C26" i="11"/>
  <c r="G25" i="11"/>
  <c r="F25" i="11"/>
  <c r="D25" i="11"/>
  <c r="C25" i="11"/>
  <c r="G24" i="11"/>
  <c r="E24" i="11"/>
  <c r="D24" i="11"/>
  <c r="C24" i="11"/>
  <c r="F23" i="11"/>
  <c r="E23" i="11"/>
  <c r="D23" i="11"/>
  <c r="G22" i="11"/>
  <c r="F22" i="11"/>
  <c r="E22" i="11"/>
  <c r="C22" i="11"/>
  <c r="G21" i="11"/>
  <c r="F21" i="11"/>
  <c r="D21" i="11"/>
  <c r="C21" i="11"/>
  <c r="G20" i="11"/>
  <c r="E20" i="11"/>
  <c r="D20" i="11"/>
  <c r="C20" i="11"/>
  <c r="F19" i="11"/>
  <c r="E19" i="11"/>
  <c r="D19" i="11"/>
  <c r="G18" i="11"/>
  <c r="F18" i="11"/>
  <c r="E18" i="11"/>
  <c r="C18" i="11"/>
  <c r="G17" i="11"/>
  <c r="F17" i="11"/>
  <c r="D17" i="11"/>
  <c r="C17" i="11"/>
  <c r="G16" i="11"/>
  <c r="E16" i="11"/>
  <c r="D16" i="11"/>
  <c r="C16" i="11"/>
  <c r="F15" i="11"/>
  <c r="E15" i="11"/>
  <c r="D15" i="11"/>
  <c r="G14" i="11"/>
  <c r="F14" i="11"/>
  <c r="E14" i="11"/>
  <c r="C14" i="11"/>
  <c r="G13" i="11"/>
  <c r="F13" i="11"/>
  <c r="D13" i="11"/>
  <c r="C13" i="11"/>
  <c r="G12" i="11"/>
  <c r="E12" i="11"/>
  <c r="D12" i="11"/>
  <c r="C12" i="11"/>
  <c r="F11" i="11"/>
  <c r="E11" i="11"/>
  <c r="D11" i="11"/>
  <c r="G10" i="11"/>
  <c r="F10" i="11"/>
  <c r="E10" i="11"/>
  <c r="C10" i="11"/>
  <c r="G9" i="11"/>
  <c r="F9" i="11"/>
  <c r="D9" i="11"/>
  <c r="C9" i="11"/>
  <c r="G8" i="11"/>
  <c r="E8" i="11"/>
  <c r="D8" i="11"/>
  <c r="C8" i="11"/>
  <c r="F7" i="11"/>
  <c r="E7" i="11"/>
  <c r="D7" i="11"/>
  <c r="G6" i="11"/>
  <c r="F6" i="11"/>
  <c r="E6" i="11"/>
  <c r="C6" i="11"/>
  <c r="F40" i="10"/>
  <c r="E40" i="10"/>
  <c r="C40" i="10"/>
  <c r="B40" i="10"/>
  <c r="F39" i="10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E27" i="10"/>
  <c r="C27" i="10"/>
  <c r="B27" i="10"/>
  <c r="F26" i="10"/>
  <c r="E26" i="10"/>
  <c r="C26" i="10"/>
  <c r="B26" i="10"/>
  <c r="F25" i="10"/>
  <c r="E25" i="10"/>
  <c r="C25" i="10"/>
  <c r="B25" i="10"/>
  <c r="F24" i="10"/>
  <c r="E24" i="10"/>
  <c r="C24" i="10"/>
  <c r="B24" i="10"/>
  <c r="F23" i="10"/>
  <c r="E23" i="10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C19" i="10"/>
  <c r="B19" i="10"/>
  <c r="F18" i="10"/>
  <c r="E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E11" i="10"/>
  <c r="C11" i="10"/>
  <c r="B11" i="10"/>
  <c r="F10" i="10"/>
  <c r="E10" i="10"/>
  <c r="C10" i="10"/>
  <c r="B10" i="10"/>
  <c r="F9" i="10"/>
  <c r="E9" i="10"/>
  <c r="C9" i="10"/>
  <c r="B9" i="10"/>
  <c r="F8" i="10"/>
  <c r="E8" i="10"/>
  <c r="C8" i="10"/>
  <c r="B8" i="10"/>
  <c r="F7" i="10"/>
  <c r="E7" i="10"/>
  <c r="C7" i="10"/>
  <c r="B7" i="10"/>
  <c r="D12" i="1"/>
  <c r="K12" i="1"/>
  <c r="F12" i="4"/>
  <c r="G12" i="4" s="1"/>
  <c r="H12" i="5"/>
  <c r="F13" i="4"/>
  <c r="G13" i="4"/>
  <c r="I12" i="4" s="1"/>
  <c r="D13" i="1"/>
  <c r="K13" i="1"/>
  <c r="H13" i="5"/>
  <c r="F14" i="4"/>
  <c r="G14" i="4" s="1"/>
  <c r="D14" i="1"/>
  <c r="K14" i="1"/>
  <c r="H14" i="5"/>
  <c r="D15" i="1"/>
  <c r="D16" i="1"/>
  <c r="K16" i="1"/>
  <c r="H16" i="5"/>
  <c r="F17" i="4"/>
  <c r="G17" i="4" s="1"/>
  <c r="D17" i="1"/>
  <c r="K17" i="1"/>
  <c r="H17" i="5"/>
  <c r="F18" i="4"/>
  <c r="G18" i="4" s="1"/>
  <c r="D18" i="1"/>
  <c r="K18" i="1"/>
  <c r="H18" i="5"/>
  <c r="F19" i="4"/>
  <c r="G19" i="4" s="1"/>
  <c r="D19" i="1"/>
  <c r="K19" i="1"/>
  <c r="H19" i="5"/>
  <c r="F20" i="4"/>
  <c r="G20" i="4" s="1"/>
  <c r="D20" i="1"/>
  <c r="K20" i="1"/>
  <c r="H20" i="5"/>
  <c r="D21" i="1"/>
  <c r="D22" i="1"/>
  <c r="K22" i="1"/>
  <c r="H22" i="5"/>
  <c r="F23" i="4"/>
  <c r="G23" i="4" s="1"/>
  <c r="D23" i="1"/>
  <c r="K23" i="1"/>
  <c r="H23" i="5"/>
  <c r="F24" i="4"/>
  <c r="G24" i="4" s="1"/>
  <c r="D24" i="1"/>
  <c r="K24" i="1"/>
  <c r="H24" i="5"/>
  <c r="F25" i="4"/>
  <c r="G25" i="4" s="1"/>
  <c r="I24" i="4" s="1"/>
  <c r="D25" i="1"/>
  <c r="K25" i="1"/>
  <c r="H25" i="5"/>
  <c r="F26" i="4"/>
  <c r="G26" i="4" s="1"/>
  <c r="I25" i="4" s="1"/>
  <c r="D26" i="1"/>
  <c r="K26" i="1"/>
  <c r="H26" i="5"/>
  <c r="F27" i="4"/>
  <c r="G27" i="4" s="1"/>
  <c r="D27" i="1"/>
  <c r="K27" i="1"/>
  <c r="H27" i="5"/>
  <c r="F28" i="4"/>
  <c r="G28" i="4"/>
  <c r="I27" i="4" s="1"/>
  <c r="D28" i="1"/>
  <c r="K28" i="1"/>
  <c r="H28" i="5"/>
  <c r="F29" i="4"/>
  <c r="G29" i="4" s="1"/>
  <c r="D29" i="1"/>
  <c r="K29" i="1"/>
  <c r="H29" i="5"/>
  <c r="F30" i="4"/>
  <c r="G30" i="4" s="1"/>
  <c r="D30" i="1"/>
  <c r="K30" i="1"/>
  <c r="H30" i="5"/>
  <c r="F31" i="4"/>
  <c r="G31" i="4" s="1"/>
  <c r="D31" i="1"/>
  <c r="K31" i="1"/>
  <c r="H31" i="5"/>
  <c r="F32" i="4"/>
  <c r="G32" i="4" s="1"/>
  <c r="D32" i="1"/>
  <c r="K32" i="1"/>
  <c r="H32" i="5"/>
  <c r="F33" i="4"/>
  <c r="G33" i="4"/>
  <c r="I32" i="4" s="1"/>
  <c r="D33" i="1"/>
  <c r="K33" i="1"/>
  <c r="H33" i="5"/>
  <c r="F34" i="4"/>
  <c r="G34" i="4" s="1"/>
  <c r="I33" i="4" s="1"/>
  <c r="D34" i="1"/>
  <c r="K34" i="1"/>
  <c r="H34" i="5"/>
  <c r="F35" i="4"/>
  <c r="G35" i="4" s="1"/>
  <c r="D35" i="1"/>
  <c r="K35" i="1"/>
  <c r="H35" i="5"/>
  <c r="F36" i="4"/>
  <c r="G36" i="4" s="1"/>
  <c r="D36" i="1"/>
  <c r="K36" i="1"/>
  <c r="H36" i="5"/>
  <c r="F37" i="4"/>
  <c r="G37" i="4" s="1"/>
  <c r="D37" i="1"/>
  <c r="K37" i="1"/>
  <c r="H37" i="5"/>
  <c r="F38" i="4"/>
  <c r="G38" i="4" s="1"/>
  <c r="D38" i="1"/>
  <c r="K38" i="1"/>
  <c r="H38" i="5"/>
  <c r="F39" i="4"/>
  <c r="G39" i="4" s="1"/>
  <c r="D39" i="1"/>
  <c r="K39" i="1"/>
  <c r="H39" i="5"/>
  <c r="D40" i="1"/>
  <c r="D42" i="1"/>
  <c r="D43" i="1"/>
  <c r="D44" i="1"/>
  <c r="D45" i="1"/>
  <c r="D47" i="1"/>
  <c r="K47" i="1"/>
  <c r="H47" i="5"/>
  <c r="F48" i="4"/>
  <c r="G48" i="4" s="1"/>
  <c r="I47" i="4" s="1"/>
  <c r="D48" i="1"/>
  <c r="K48" i="1"/>
  <c r="H48" i="5"/>
  <c r="F49" i="4"/>
  <c r="G49" i="4" s="1"/>
  <c r="D49" i="1"/>
  <c r="K49" i="1"/>
  <c r="H49" i="5"/>
  <c r="D50" i="1"/>
  <c r="D51" i="1"/>
  <c r="D52" i="1"/>
  <c r="K52" i="1"/>
  <c r="H52" i="5"/>
  <c r="F53" i="4"/>
  <c r="G53" i="4" s="1"/>
  <c r="I52" i="4" s="1"/>
  <c r="D53" i="1"/>
  <c r="K53" i="1"/>
  <c r="H53" i="5"/>
  <c r="F54" i="4"/>
  <c r="G54" i="4" s="1"/>
  <c r="D54" i="1"/>
  <c r="K54" i="1"/>
  <c r="H54" i="5"/>
  <c r="F55" i="4"/>
  <c r="G55" i="4" s="1"/>
  <c r="D55" i="1"/>
  <c r="K55" i="1"/>
  <c r="H55" i="5"/>
  <c r="F56" i="4"/>
  <c r="G56" i="4" s="1"/>
  <c r="D56" i="1"/>
  <c r="K56" i="1"/>
  <c r="H56" i="5"/>
  <c r="F57" i="4"/>
  <c r="G57" i="4"/>
  <c r="I56" i="4" s="1"/>
  <c r="D57" i="1"/>
  <c r="K57" i="1"/>
  <c r="F58" i="4"/>
  <c r="G58" i="4" s="1"/>
  <c r="D58" i="1"/>
  <c r="K58" i="1"/>
  <c r="F59" i="4"/>
  <c r="G59" i="4" s="1"/>
  <c r="D59" i="1"/>
  <c r="K59" i="1"/>
  <c r="F60" i="4"/>
  <c r="G60" i="4"/>
  <c r="I59" i="4" s="1"/>
  <c r="D60" i="1"/>
  <c r="K60" i="1"/>
  <c r="F61" i="4"/>
  <c r="G61" i="4" s="1"/>
  <c r="D61" i="1"/>
  <c r="K61" i="1"/>
  <c r="D11" i="1"/>
  <c r="K11" i="1"/>
  <c r="F11" i="4"/>
  <c r="G11" i="4" s="1"/>
  <c r="H11" i="5"/>
  <c r="G3" i="8"/>
  <c r="H3" i="8" s="1"/>
  <c r="C3" i="8" s="1"/>
  <c r="B61" i="8"/>
  <c r="C61" i="8"/>
  <c r="B60" i="8"/>
  <c r="C60" i="8" s="1"/>
  <c r="B59" i="8"/>
  <c r="C59" i="8"/>
  <c r="B58" i="8"/>
  <c r="C58" i="8"/>
  <c r="B57" i="8"/>
  <c r="C57" i="8"/>
  <c r="B56" i="8"/>
  <c r="C56" i="8"/>
  <c r="B55" i="8"/>
  <c r="C55" i="8"/>
  <c r="B54" i="8"/>
  <c r="C54" i="8"/>
  <c r="B53" i="8"/>
  <c r="C53" i="8"/>
  <c r="B52" i="8"/>
  <c r="C52" i="8"/>
  <c r="B51" i="8"/>
  <c r="C51" i="8"/>
  <c r="B50" i="8"/>
  <c r="C50" i="8"/>
  <c r="B49" i="8"/>
  <c r="C49" i="8"/>
  <c r="B48" i="8"/>
  <c r="C48" i="8" s="1"/>
  <c r="B47" i="8"/>
  <c r="C47" i="8"/>
  <c r="B46" i="8"/>
  <c r="C46" i="8" s="1"/>
  <c r="B45" i="8"/>
  <c r="C45" i="8"/>
  <c r="B44" i="8"/>
  <c r="C44" i="8" s="1"/>
  <c r="B43" i="8"/>
  <c r="C43" i="8"/>
  <c r="B42" i="8"/>
  <c r="C42" i="8" s="1"/>
  <c r="B41" i="8"/>
  <c r="C41" i="8"/>
  <c r="B40" i="8"/>
  <c r="C40" i="8" s="1"/>
  <c r="B39" i="8"/>
  <c r="C39" i="8"/>
  <c r="B38" i="8"/>
  <c r="C38" i="8" s="1"/>
  <c r="B37" i="8"/>
  <c r="C37" i="8"/>
  <c r="B36" i="8"/>
  <c r="C36" i="8" s="1"/>
  <c r="B35" i="8"/>
  <c r="C35" i="8"/>
  <c r="B34" i="8"/>
  <c r="C34" i="8" s="1"/>
  <c r="B33" i="8"/>
  <c r="C33" i="8"/>
  <c r="B32" i="8"/>
  <c r="C32" i="8" s="1"/>
  <c r="B31" i="8"/>
  <c r="C31" i="8"/>
  <c r="B30" i="8"/>
  <c r="C30" i="8" s="1"/>
  <c r="B29" i="8"/>
  <c r="C29" i="8"/>
  <c r="B28" i="8"/>
  <c r="C28" i="8" s="1"/>
  <c r="B27" i="8"/>
  <c r="C27" i="8"/>
  <c r="B26" i="8"/>
  <c r="C26" i="8" s="1"/>
  <c r="B25" i="8"/>
  <c r="C25" i="8"/>
  <c r="B24" i="8"/>
  <c r="C24" i="8" s="1"/>
  <c r="B23" i="8"/>
  <c r="C23" i="8"/>
  <c r="B22" i="8"/>
  <c r="C22" i="8" s="1"/>
  <c r="B21" i="8"/>
  <c r="C21" i="8"/>
  <c r="B20" i="8"/>
  <c r="C20" i="8" s="1"/>
  <c r="B19" i="8"/>
  <c r="C19" i="8"/>
  <c r="B18" i="8"/>
  <c r="C18" i="8" s="1"/>
  <c r="B17" i="8"/>
  <c r="C17" i="8"/>
  <c r="B16" i="8"/>
  <c r="C16" i="8" s="1"/>
  <c r="B15" i="8"/>
  <c r="C15" i="8"/>
  <c r="B14" i="8"/>
  <c r="C14" i="8" s="1"/>
  <c r="B13" i="8"/>
  <c r="C13" i="8"/>
  <c r="B12" i="8"/>
  <c r="C12" i="8" s="1"/>
  <c r="B11" i="8"/>
  <c r="C11" i="8"/>
  <c r="B61" i="7"/>
  <c r="C61" i="7"/>
  <c r="B60" i="7"/>
  <c r="C60" i="7"/>
  <c r="B59" i="7"/>
  <c r="C59" i="7"/>
  <c r="B58" i="7"/>
  <c r="C58" i="7"/>
  <c r="B57" i="7"/>
  <c r="C57" i="7"/>
  <c r="B56" i="7"/>
  <c r="C56" i="7"/>
  <c r="B55" i="7"/>
  <c r="C55" i="7"/>
  <c r="B54" i="7"/>
  <c r="C54" i="7"/>
  <c r="B53" i="7"/>
  <c r="C53" i="7"/>
  <c r="B52" i="7"/>
  <c r="C52" i="7"/>
  <c r="B51" i="7"/>
  <c r="C51" i="7"/>
  <c r="B50" i="7"/>
  <c r="C50" i="7"/>
  <c r="B49" i="7"/>
  <c r="C49" i="7"/>
  <c r="B48" i="7"/>
  <c r="C48" i="7"/>
  <c r="B47" i="7"/>
  <c r="C47" i="7"/>
  <c r="B46" i="7"/>
  <c r="C46" i="7"/>
  <c r="B45" i="7"/>
  <c r="C45" i="7"/>
  <c r="B44" i="7"/>
  <c r="C44" i="7"/>
  <c r="B43" i="7"/>
  <c r="C43" i="7"/>
  <c r="B42" i="7"/>
  <c r="C42" i="7"/>
  <c r="B41" i="7"/>
  <c r="C41" i="7"/>
  <c r="B40" i="7"/>
  <c r="C40" i="7"/>
  <c r="B39" i="7"/>
  <c r="C39" i="7"/>
  <c r="B38" i="7"/>
  <c r="C38" i="7"/>
  <c r="B37" i="7"/>
  <c r="C37" i="7"/>
  <c r="B36" i="7"/>
  <c r="C36" i="7"/>
  <c r="B35" i="7"/>
  <c r="C35" i="7"/>
  <c r="B34" i="7"/>
  <c r="C34" i="7"/>
  <c r="B33" i="7"/>
  <c r="C33" i="7"/>
  <c r="B32" i="7"/>
  <c r="C32" i="7"/>
  <c r="B31" i="7"/>
  <c r="C31" i="7"/>
  <c r="B30" i="7"/>
  <c r="C30" i="7"/>
  <c r="B29" i="7"/>
  <c r="C29" i="7"/>
  <c r="B28" i="7"/>
  <c r="C28" i="7"/>
  <c r="B27" i="7"/>
  <c r="C27" i="7"/>
  <c r="B26" i="7"/>
  <c r="C26" i="7"/>
  <c r="B25" i="7"/>
  <c r="C25" i="7"/>
  <c r="B24" i="7"/>
  <c r="C24" i="7"/>
  <c r="B23" i="7"/>
  <c r="C23" i="7"/>
  <c r="B22" i="7"/>
  <c r="C22" i="7"/>
  <c r="B21" i="7"/>
  <c r="C21" i="7"/>
  <c r="B20" i="7"/>
  <c r="C20" i="7"/>
  <c r="B19" i="7"/>
  <c r="C19" i="7"/>
  <c r="B18" i="7"/>
  <c r="C18" i="7"/>
  <c r="B17" i="7"/>
  <c r="C17" i="7"/>
  <c r="B16" i="7"/>
  <c r="C16" i="7"/>
  <c r="B15" i="7"/>
  <c r="C15" i="7"/>
  <c r="B14" i="7"/>
  <c r="C14" i="7"/>
  <c r="B13" i="7"/>
  <c r="C13" i="7"/>
  <c r="B12" i="7"/>
  <c r="C12" i="7"/>
  <c r="B11" i="7"/>
  <c r="C11" i="7" s="1"/>
  <c r="B61" i="6"/>
  <c r="C61" i="6"/>
  <c r="B60" i="6"/>
  <c r="C60" i="6" s="1"/>
  <c r="B59" i="6"/>
  <c r="C59" i="6"/>
  <c r="B58" i="6"/>
  <c r="C58" i="6"/>
  <c r="B57" i="6"/>
  <c r="C57" i="6"/>
  <c r="B56" i="6"/>
  <c r="C56" i="6"/>
  <c r="B55" i="6"/>
  <c r="C55" i="6"/>
  <c r="B54" i="6"/>
  <c r="C54" i="6"/>
  <c r="B53" i="6"/>
  <c r="C53" i="6"/>
  <c r="B52" i="6"/>
  <c r="C52" i="6"/>
  <c r="B51" i="6"/>
  <c r="C51" i="6"/>
  <c r="B50" i="6"/>
  <c r="C50" i="6"/>
  <c r="B49" i="6"/>
  <c r="C49" i="6"/>
  <c r="B48" i="6"/>
  <c r="C48" i="6"/>
  <c r="B47" i="6"/>
  <c r="C47" i="6"/>
  <c r="B46" i="6"/>
  <c r="C46" i="6"/>
  <c r="B45" i="6"/>
  <c r="C45" i="6"/>
  <c r="B44" i="6"/>
  <c r="C44" i="6"/>
  <c r="B43" i="6"/>
  <c r="C43" i="6"/>
  <c r="B42" i="6"/>
  <c r="C42" i="6"/>
  <c r="B41" i="6"/>
  <c r="C41" i="6"/>
  <c r="B40" i="6"/>
  <c r="C40" i="6"/>
  <c r="B39" i="6"/>
  <c r="C39" i="6"/>
  <c r="B38" i="6"/>
  <c r="C38" i="6"/>
  <c r="B37" i="6"/>
  <c r="C37" i="6"/>
  <c r="B36" i="6"/>
  <c r="C36" i="6"/>
  <c r="B35" i="6"/>
  <c r="C35" i="6"/>
  <c r="B34" i="6"/>
  <c r="C34" i="6"/>
  <c r="B33" i="6"/>
  <c r="C33" i="6"/>
  <c r="B32" i="6"/>
  <c r="C32" i="6" s="1"/>
  <c r="B31" i="6"/>
  <c r="C31" i="6"/>
  <c r="B30" i="6"/>
  <c r="C30" i="6" s="1"/>
  <c r="B29" i="6"/>
  <c r="C29" i="6"/>
  <c r="B28" i="6"/>
  <c r="C28" i="6"/>
  <c r="B27" i="6"/>
  <c r="C27" i="6"/>
  <c r="B26" i="6"/>
  <c r="C26" i="6"/>
  <c r="B25" i="6"/>
  <c r="C25" i="6"/>
  <c r="B24" i="6"/>
  <c r="C24" i="6"/>
  <c r="B23" i="6"/>
  <c r="C23" i="6"/>
  <c r="B22" i="6"/>
  <c r="C22" i="6"/>
  <c r="B21" i="6"/>
  <c r="C21" i="6"/>
  <c r="B20" i="6"/>
  <c r="C20" i="6"/>
  <c r="B19" i="6"/>
  <c r="C19" i="6"/>
  <c r="B18" i="6"/>
  <c r="C18" i="6"/>
  <c r="B17" i="6"/>
  <c r="C17" i="6"/>
  <c r="B16" i="6"/>
  <c r="C16" i="6" s="1"/>
  <c r="B15" i="6"/>
  <c r="C15" i="6"/>
  <c r="B14" i="6"/>
  <c r="C14" i="6"/>
  <c r="B13" i="6"/>
  <c r="C13" i="6"/>
  <c r="B12" i="6"/>
  <c r="C12" i="6"/>
  <c r="B11" i="6"/>
  <c r="C11" i="6"/>
  <c r="B61" i="5"/>
  <c r="C61" i="5" s="1"/>
  <c r="B60" i="5"/>
  <c r="C60" i="5" s="1"/>
  <c r="B59" i="5"/>
  <c r="C59" i="5"/>
  <c r="B58" i="5"/>
  <c r="C58" i="5" s="1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B48" i="5"/>
  <c r="C48" i="5"/>
  <c r="B47" i="5"/>
  <c r="C47" i="5"/>
  <c r="B46" i="5"/>
  <c r="C46" i="5"/>
  <c r="B45" i="5"/>
  <c r="C45" i="5"/>
  <c r="B44" i="5"/>
  <c r="C44" i="5" s="1"/>
  <c r="B43" i="5"/>
  <c r="C43" i="5" s="1"/>
  <c r="B42" i="5"/>
  <c r="C42" i="5" s="1"/>
  <c r="B41" i="5"/>
  <c r="C41" i="5" s="1"/>
  <c r="B40" i="5"/>
  <c r="C40" i="5"/>
  <c r="B39" i="5"/>
  <c r="C39" i="5" s="1"/>
  <c r="B38" i="5"/>
  <c r="C38" i="5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/>
  <c r="B31" i="5"/>
  <c r="C31" i="5" s="1"/>
  <c r="B30" i="5"/>
  <c r="C30" i="5"/>
  <c r="B29" i="5"/>
  <c r="C29" i="5" s="1"/>
  <c r="B28" i="5"/>
  <c r="C28" i="5" s="1"/>
  <c r="B27" i="5"/>
  <c r="C27" i="5" s="1"/>
  <c r="B26" i="5"/>
  <c r="C26" i="5" s="1"/>
  <c r="B25" i="5"/>
  <c r="C25" i="5" s="1"/>
  <c r="B24" i="5"/>
  <c r="C24" i="5"/>
  <c r="B23" i="5"/>
  <c r="C23" i="5" s="1"/>
  <c r="B22" i="5"/>
  <c r="C22" i="5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/>
  <c r="B15" i="5"/>
  <c r="C15" i="5" s="1"/>
  <c r="B14" i="5"/>
  <c r="C14" i="5"/>
  <c r="B13" i="5"/>
  <c r="C13" i="5" s="1"/>
  <c r="B12" i="5"/>
  <c r="C12" i="5" s="1"/>
  <c r="B11" i="5"/>
  <c r="C11" i="5" s="1"/>
  <c r="B61" i="4"/>
  <c r="C61" i="4" s="1"/>
  <c r="B60" i="4"/>
  <c r="C60" i="4"/>
  <c r="B59" i="4"/>
  <c r="C59" i="4" s="1"/>
  <c r="B58" i="4"/>
  <c r="C58" i="4"/>
  <c r="B57" i="4"/>
  <c r="C57" i="4" s="1"/>
  <c r="B56" i="4"/>
  <c r="C56" i="4"/>
  <c r="B55" i="4"/>
  <c r="C55" i="4" s="1"/>
  <c r="B54" i="4"/>
  <c r="C54" i="4"/>
  <c r="B53" i="4"/>
  <c r="C53" i="4" s="1"/>
  <c r="B52" i="4"/>
  <c r="C52" i="4"/>
  <c r="B51" i="4"/>
  <c r="C51" i="4" s="1"/>
  <c r="B50" i="4"/>
  <c r="C50" i="4"/>
  <c r="B49" i="4"/>
  <c r="C49" i="4" s="1"/>
  <c r="B48" i="4"/>
  <c r="C48" i="4"/>
  <c r="B47" i="4"/>
  <c r="C47" i="4" s="1"/>
  <c r="B46" i="4"/>
  <c r="C46" i="4"/>
  <c r="B45" i="4"/>
  <c r="C45" i="4" s="1"/>
  <c r="B44" i="4"/>
  <c r="C44" i="4"/>
  <c r="B43" i="4"/>
  <c r="C43" i="4" s="1"/>
  <c r="B42" i="4"/>
  <c r="C42" i="4"/>
  <c r="B41" i="4"/>
  <c r="C41" i="4" s="1"/>
  <c r="B40" i="4"/>
  <c r="C40" i="4"/>
  <c r="B39" i="4"/>
  <c r="C39" i="4" s="1"/>
  <c r="B38" i="4"/>
  <c r="C38" i="4"/>
  <c r="B37" i="4"/>
  <c r="C37" i="4" s="1"/>
  <c r="B36" i="4"/>
  <c r="C36" i="4"/>
  <c r="B35" i="4"/>
  <c r="C35" i="4" s="1"/>
  <c r="B34" i="4"/>
  <c r="C34" i="4"/>
  <c r="B33" i="4"/>
  <c r="C33" i="4" s="1"/>
  <c r="B32" i="4"/>
  <c r="C32" i="4"/>
  <c r="B31" i="4"/>
  <c r="C31" i="4" s="1"/>
  <c r="B30" i="4"/>
  <c r="C30" i="4"/>
  <c r="B29" i="4"/>
  <c r="C29" i="4" s="1"/>
  <c r="B28" i="4"/>
  <c r="C28" i="4"/>
  <c r="B27" i="4"/>
  <c r="C27" i="4" s="1"/>
  <c r="B26" i="4"/>
  <c r="C26" i="4"/>
  <c r="B25" i="4"/>
  <c r="C25" i="4" s="1"/>
  <c r="B24" i="4"/>
  <c r="C24" i="4"/>
  <c r="B23" i="4"/>
  <c r="C23" i="4" s="1"/>
  <c r="B22" i="4"/>
  <c r="C22" i="4"/>
  <c r="B21" i="4"/>
  <c r="C21" i="4" s="1"/>
  <c r="B20" i="4"/>
  <c r="C20" i="4"/>
  <c r="B19" i="4"/>
  <c r="C19" i="4" s="1"/>
  <c r="B18" i="4"/>
  <c r="C18" i="4"/>
  <c r="B17" i="4"/>
  <c r="C17" i="4" s="1"/>
  <c r="B16" i="4"/>
  <c r="C16" i="4"/>
  <c r="B15" i="4"/>
  <c r="C15" i="4" s="1"/>
  <c r="B14" i="4"/>
  <c r="C14" i="4"/>
  <c r="B13" i="4"/>
  <c r="C13" i="4" s="1"/>
  <c r="B12" i="4"/>
  <c r="C12" i="4"/>
  <c r="B11" i="4"/>
  <c r="C11" i="4" s="1"/>
  <c r="B61" i="3"/>
  <c r="C61" i="3" s="1"/>
  <c r="B60" i="3"/>
  <c r="C60" i="3"/>
  <c r="B59" i="3"/>
  <c r="C59" i="3"/>
  <c r="B58" i="3"/>
  <c r="C58" i="3"/>
  <c r="B57" i="3"/>
  <c r="C57" i="3"/>
  <c r="B56" i="3"/>
  <c r="C56" i="3"/>
  <c r="B55" i="3"/>
  <c r="C55" i="3"/>
  <c r="B54" i="3"/>
  <c r="C54" i="3"/>
  <c r="B53" i="3"/>
  <c r="C53" i="3"/>
  <c r="B52" i="3"/>
  <c r="C52" i="3"/>
  <c r="B51" i="3"/>
  <c r="C51" i="3"/>
  <c r="B50" i="3"/>
  <c r="C50" i="3"/>
  <c r="B49" i="3"/>
  <c r="C49" i="3"/>
  <c r="B48" i="3"/>
  <c r="C48" i="3"/>
  <c r="B47" i="3"/>
  <c r="C47" i="3"/>
  <c r="B46" i="3"/>
  <c r="C46" i="3"/>
  <c r="B45" i="3"/>
  <c r="C45" i="3"/>
  <c r="B44" i="3"/>
  <c r="C44" i="3"/>
  <c r="B43" i="3"/>
  <c r="C43" i="3"/>
  <c r="B42" i="3"/>
  <c r="C42" i="3"/>
  <c r="B41" i="3"/>
  <c r="C41" i="3"/>
  <c r="B40" i="3"/>
  <c r="C40" i="3"/>
  <c r="B39" i="3"/>
  <c r="C39" i="3"/>
  <c r="B38" i="3"/>
  <c r="C38" i="3"/>
  <c r="B37" i="3"/>
  <c r="C37" i="3"/>
  <c r="B36" i="3"/>
  <c r="C36" i="3"/>
  <c r="B35" i="3"/>
  <c r="C35" i="3"/>
  <c r="B34" i="3"/>
  <c r="C34" i="3"/>
  <c r="B33" i="3"/>
  <c r="C33" i="3"/>
  <c r="B32" i="3"/>
  <c r="C32" i="3"/>
  <c r="B31" i="3"/>
  <c r="C31" i="3"/>
  <c r="B30" i="3"/>
  <c r="C30" i="3"/>
  <c r="B29" i="3"/>
  <c r="C29" i="3"/>
  <c r="B28" i="3"/>
  <c r="C28" i="3"/>
  <c r="B27" i="3"/>
  <c r="C27" i="3"/>
  <c r="B26" i="3"/>
  <c r="C26" i="3"/>
  <c r="B25" i="3"/>
  <c r="C25" i="3"/>
  <c r="B24" i="3"/>
  <c r="C24" i="3"/>
  <c r="B23" i="3"/>
  <c r="C23" i="3"/>
  <c r="B22" i="3"/>
  <c r="C22" i="3"/>
  <c r="B21" i="3"/>
  <c r="C21" i="3"/>
  <c r="B20" i="3"/>
  <c r="C20" i="3"/>
  <c r="B19" i="3"/>
  <c r="C19" i="3"/>
  <c r="B18" i="3"/>
  <c r="C18" i="3"/>
  <c r="B17" i="3"/>
  <c r="C17" i="3"/>
  <c r="B16" i="3"/>
  <c r="C16" i="3"/>
  <c r="B15" i="3"/>
  <c r="C15" i="3"/>
  <c r="B14" i="3"/>
  <c r="C14" i="3"/>
  <c r="B13" i="3"/>
  <c r="C13" i="3"/>
  <c r="B12" i="3"/>
  <c r="C12" i="3"/>
  <c r="B11" i="3"/>
  <c r="C11" i="3"/>
  <c r="B61" i="2"/>
  <c r="C61" i="2"/>
  <c r="B60" i="2"/>
  <c r="C60" i="2" s="1"/>
  <c r="B59" i="2"/>
  <c r="C59" i="2"/>
  <c r="B58" i="2"/>
  <c r="C58" i="2" s="1"/>
  <c r="B57" i="2"/>
  <c r="C57" i="2"/>
  <c r="B56" i="2"/>
  <c r="C56" i="2" s="1"/>
  <c r="B55" i="2"/>
  <c r="C55" i="2"/>
  <c r="B54" i="2"/>
  <c r="C54" i="2" s="1"/>
  <c r="B53" i="2"/>
  <c r="C53" i="2"/>
  <c r="B52" i="2"/>
  <c r="C52" i="2" s="1"/>
  <c r="B51" i="2"/>
  <c r="C51" i="2"/>
  <c r="B50" i="2"/>
  <c r="C50" i="2" s="1"/>
  <c r="B49" i="2"/>
  <c r="C49" i="2"/>
  <c r="B48" i="2"/>
  <c r="C48" i="2" s="1"/>
  <c r="B47" i="2"/>
  <c r="C47" i="2"/>
  <c r="B46" i="2"/>
  <c r="C46" i="2" s="1"/>
  <c r="B45" i="2"/>
  <c r="C45" i="2"/>
  <c r="B44" i="2"/>
  <c r="C44" i="2" s="1"/>
  <c r="B43" i="2"/>
  <c r="C43" i="2"/>
  <c r="B42" i="2"/>
  <c r="C42" i="2" s="1"/>
  <c r="B41" i="2"/>
  <c r="C41" i="2"/>
  <c r="B40" i="2"/>
  <c r="C40" i="2" s="1"/>
  <c r="B39" i="2"/>
  <c r="C39" i="2"/>
  <c r="B38" i="2"/>
  <c r="C38" i="2" s="1"/>
  <c r="B37" i="2"/>
  <c r="C37" i="2"/>
  <c r="B36" i="2"/>
  <c r="C36" i="2" s="1"/>
  <c r="B35" i="2"/>
  <c r="C35" i="2"/>
  <c r="B34" i="2"/>
  <c r="C34" i="2" s="1"/>
  <c r="B33" i="2"/>
  <c r="C33" i="2"/>
  <c r="B32" i="2"/>
  <c r="C32" i="2" s="1"/>
  <c r="B31" i="2"/>
  <c r="C31" i="2"/>
  <c r="B30" i="2"/>
  <c r="C30" i="2" s="1"/>
  <c r="B29" i="2"/>
  <c r="C29" i="2"/>
  <c r="B28" i="2"/>
  <c r="C28" i="2" s="1"/>
  <c r="B27" i="2"/>
  <c r="C27" i="2"/>
  <c r="B26" i="2"/>
  <c r="C26" i="2" s="1"/>
  <c r="B25" i="2"/>
  <c r="C25" i="2"/>
  <c r="B24" i="2"/>
  <c r="C24" i="2" s="1"/>
  <c r="B23" i="2"/>
  <c r="C23" i="2"/>
  <c r="B22" i="2"/>
  <c r="C22" i="2" s="1"/>
  <c r="B21" i="2"/>
  <c r="C21" i="2"/>
  <c r="B20" i="2"/>
  <c r="C20" i="2" s="1"/>
  <c r="B19" i="2"/>
  <c r="C19" i="2"/>
  <c r="B18" i="2"/>
  <c r="C18" i="2" s="1"/>
  <c r="B17" i="2"/>
  <c r="C17" i="2"/>
  <c r="B16" i="2"/>
  <c r="C16" i="2" s="1"/>
  <c r="B15" i="2"/>
  <c r="C15" i="2"/>
  <c r="B14" i="2"/>
  <c r="C14" i="2" s="1"/>
  <c r="B13" i="2"/>
  <c r="C13" i="2"/>
  <c r="B12" i="2"/>
  <c r="C12" i="2" s="1"/>
  <c r="B11" i="2"/>
  <c r="C11" i="2"/>
  <c r="B61" i="1"/>
  <c r="C61" i="1" s="1"/>
  <c r="B60" i="1"/>
  <c r="C60" i="1"/>
  <c r="B59" i="1"/>
  <c r="C59" i="1"/>
  <c r="B58" i="1"/>
  <c r="C58" i="1"/>
  <c r="B57" i="1"/>
  <c r="C57" i="1"/>
  <c r="B56" i="1"/>
  <c r="C56" i="1"/>
  <c r="B55" i="1"/>
  <c r="C55" i="1" s="1"/>
  <c r="B54" i="1"/>
  <c r="C54" i="1"/>
  <c r="B53" i="1"/>
  <c r="C53" i="1" s="1"/>
  <c r="B52" i="1"/>
  <c r="C52" i="1"/>
  <c r="B51" i="1"/>
  <c r="C51" i="1" s="1"/>
  <c r="B50" i="1"/>
  <c r="C50" i="1"/>
  <c r="B49" i="1"/>
  <c r="C49" i="1" s="1"/>
  <c r="B48" i="1"/>
  <c r="C48" i="1"/>
  <c r="B47" i="1"/>
  <c r="C47" i="1" s="1"/>
  <c r="B46" i="1"/>
  <c r="C46" i="1"/>
  <c r="B45" i="1"/>
  <c r="C45" i="1" s="1"/>
  <c r="B44" i="1"/>
  <c r="C44" i="1"/>
  <c r="B43" i="1"/>
  <c r="C43" i="1" s="1"/>
  <c r="B42" i="1"/>
  <c r="C42" i="1"/>
  <c r="B41" i="1"/>
  <c r="C41" i="1" s="1"/>
  <c r="B40" i="1"/>
  <c r="C40" i="1"/>
  <c r="B39" i="1"/>
  <c r="C39" i="1" s="1"/>
  <c r="B38" i="1"/>
  <c r="C38" i="1"/>
  <c r="B37" i="1"/>
  <c r="C37" i="1" s="1"/>
  <c r="B36" i="1"/>
  <c r="C36" i="1"/>
  <c r="B35" i="1"/>
  <c r="C35" i="1" s="1"/>
  <c r="B34" i="1"/>
  <c r="C34" i="1"/>
  <c r="B33" i="1"/>
  <c r="C33" i="1" s="1"/>
  <c r="B32" i="1"/>
  <c r="C32" i="1"/>
  <c r="B31" i="1"/>
  <c r="C31" i="1" s="1"/>
  <c r="B30" i="1"/>
  <c r="C30" i="1"/>
  <c r="B29" i="1"/>
  <c r="C29" i="1" s="1"/>
  <c r="B28" i="1"/>
  <c r="C28" i="1"/>
  <c r="B27" i="1"/>
  <c r="C27" i="1" s="1"/>
  <c r="B26" i="1"/>
  <c r="C26" i="1"/>
  <c r="B25" i="1"/>
  <c r="C25" i="1" s="1"/>
  <c r="B24" i="1"/>
  <c r="C24" i="1"/>
  <c r="B23" i="1"/>
  <c r="C23" i="1" s="1"/>
  <c r="B22" i="1"/>
  <c r="C22" i="1"/>
  <c r="B21" i="1"/>
  <c r="C21" i="1" s="1"/>
  <c r="B20" i="1"/>
  <c r="C20" i="1"/>
  <c r="B19" i="1"/>
  <c r="C19" i="1" s="1"/>
  <c r="B18" i="1"/>
  <c r="C18" i="1"/>
  <c r="B17" i="1"/>
  <c r="C17" i="1" s="1"/>
  <c r="B16" i="1"/>
  <c r="C16" i="1"/>
  <c r="B15" i="1"/>
  <c r="C15" i="1" s="1"/>
  <c r="B14" i="1"/>
  <c r="C14" i="1"/>
  <c r="B13" i="1"/>
  <c r="C13" i="1" s="1"/>
  <c r="B12" i="1"/>
  <c r="C12" i="1"/>
  <c r="B11" i="1"/>
  <c r="C11" i="1" s="1"/>
  <c r="I51" i="4" l="1"/>
  <c r="I20" i="4"/>
  <c r="I57" i="4"/>
  <c r="I58" i="4"/>
  <c r="I60" i="4"/>
  <c r="I61" i="4"/>
  <c r="I36" i="4"/>
  <c r="I37" i="4"/>
  <c r="I21" i="4"/>
  <c r="I46" i="4"/>
  <c r="I11" i="4"/>
  <c r="I17" i="4"/>
  <c r="D22" i="6"/>
  <c r="E22" i="6" s="1"/>
  <c r="I22" i="8" s="1"/>
  <c r="D28" i="6"/>
  <c r="E28" i="8" s="1"/>
  <c r="D48" i="6"/>
  <c r="E48" i="8" s="1"/>
  <c r="D53" i="6"/>
  <c r="E53" i="8" s="1"/>
  <c r="D57" i="6"/>
  <c r="D23" i="6"/>
  <c r="E23" i="7" s="1"/>
  <c r="D34" i="6"/>
  <c r="E34" i="6" s="1"/>
  <c r="I34" i="8" s="1"/>
  <c r="D47" i="6"/>
  <c r="D47" i="7" s="1"/>
  <c r="D61" i="6"/>
  <c r="D61" i="7" s="1"/>
  <c r="D38" i="6"/>
  <c r="E38" i="8" s="1"/>
  <c r="D54" i="6"/>
  <c r="E54" i="8" s="1"/>
  <c r="D60" i="6"/>
  <c r="G60" i="7" s="1"/>
  <c r="D24" i="6"/>
  <c r="E24" i="8" s="1"/>
  <c r="D37" i="6"/>
  <c r="G37" i="7" s="1"/>
  <c r="D11" i="6"/>
  <c r="E11" i="6" s="1"/>
  <c r="I11" i="8" s="1"/>
  <c r="D58" i="6"/>
  <c r="D58" i="7" s="1"/>
  <c r="D42" i="6"/>
  <c r="E42" i="6" s="1"/>
  <c r="I42" i="8" s="1"/>
  <c r="D41" i="6"/>
  <c r="E41" i="6" s="1"/>
  <c r="I41" i="8" s="1"/>
  <c r="D52" i="6"/>
  <c r="E52" i="6" s="1"/>
  <c r="I52" i="8" s="1"/>
  <c r="D12" i="6"/>
  <c r="E12" i="7" s="1"/>
  <c r="D21" i="6"/>
  <c r="E21" i="8" s="1"/>
  <c r="D25" i="6"/>
  <c r="D25" i="7" s="1"/>
  <c r="D13" i="6"/>
  <c r="D13" i="7" s="1"/>
  <c r="D59" i="6"/>
  <c r="G59" i="7" s="1"/>
  <c r="D16" i="6"/>
  <c r="E16" i="6" s="1"/>
  <c r="I16" i="8" s="1"/>
  <c r="D51" i="6"/>
  <c r="G51" i="7" s="1"/>
  <c r="G54" i="7"/>
  <c r="D54" i="7"/>
  <c r="D15" i="6"/>
  <c r="E15" i="7" s="1"/>
  <c r="D35" i="6"/>
  <c r="I34" i="4"/>
  <c r="E13" i="7"/>
  <c r="D56" i="6"/>
  <c r="I55" i="4"/>
  <c r="D55" i="6"/>
  <c r="I54" i="4"/>
  <c r="D49" i="6"/>
  <c r="I48" i="4"/>
  <c r="D30" i="6"/>
  <c r="I29" i="4"/>
  <c r="I18" i="4"/>
  <c r="D19" i="6"/>
  <c r="D31" i="6"/>
  <c r="I30" i="4"/>
  <c r="D29" i="6"/>
  <c r="I28" i="4"/>
  <c r="I22" i="4"/>
  <c r="I23" i="4"/>
  <c r="E57" i="8"/>
  <c r="I53" i="4"/>
  <c r="E52" i="8"/>
  <c r="F52" i="7"/>
  <c r="D39" i="6"/>
  <c r="I38" i="4"/>
  <c r="D36" i="6"/>
  <c r="I35" i="4"/>
  <c r="D33" i="6"/>
  <c r="D32" i="6"/>
  <c r="I31" i="4"/>
  <c r="D27" i="6"/>
  <c r="I26" i="4"/>
  <c r="D20" i="6"/>
  <c r="I19" i="4"/>
  <c r="I16" i="4"/>
  <c r="D17" i="6"/>
  <c r="D14" i="6"/>
  <c r="I13" i="4"/>
  <c r="I14" i="4"/>
  <c r="E21" i="7"/>
  <c r="L4" i="12"/>
  <c r="M4" i="12" s="1"/>
  <c r="G27" i="11"/>
  <c r="C27" i="11"/>
  <c r="D26" i="11"/>
  <c r="E25" i="11"/>
  <c r="F24" i="11"/>
  <c r="G23" i="11"/>
  <c r="C23" i="11"/>
  <c r="D22" i="11"/>
  <c r="E21" i="11"/>
  <c r="F20" i="11"/>
  <c r="G19" i="11"/>
  <c r="C19" i="11"/>
  <c r="D18" i="11"/>
  <c r="E17" i="11"/>
  <c r="F16" i="11"/>
  <c r="G15" i="11"/>
  <c r="C15" i="11"/>
  <c r="D14" i="11"/>
  <c r="E13" i="11"/>
  <c r="F12" i="11"/>
  <c r="G11" i="11"/>
  <c r="C11" i="11"/>
  <c r="D10" i="11"/>
  <c r="E9" i="11"/>
  <c r="F8" i="11"/>
  <c r="G7" i="11"/>
  <c r="C7" i="11"/>
  <c r="D6" i="11"/>
  <c r="D26" i="6"/>
  <c r="D18" i="6"/>
  <c r="I40" i="4"/>
  <c r="D40" i="6"/>
  <c r="I15" i="4"/>
  <c r="I45" i="4"/>
  <c r="D45" i="6"/>
  <c r="I44" i="4"/>
  <c r="I50" i="4"/>
  <c r="D50" i="6"/>
  <c r="I43" i="4"/>
  <c r="D44" i="6"/>
  <c r="D43" i="6"/>
  <c r="D46" i="6"/>
  <c r="J2" i="1"/>
  <c r="K2" i="1"/>
  <c r="F57" i="7" l="1"/>
  <c r="E42" i="7"/>
  <c r="F42" i="7"/>
  <c r="E16" i="8"/>
  <c r="F23" i="7"/>
  <c r="F22" i="7"/>
  <c r="F24" i="7"/>
  <c r="F41" i="7"/>
  <c r="F21" i="7"/>
  <c r="E57" i="7"/>
  <c r="G22" i="7"/>
  <c r="D57" i="7"/>
  <c r="G42" i="7"/>
  <c r="E24" i="7"/>
  <c r="F16" i="7"/>
  <c r="E23" i="6"/>
  <c r="I23" i="8" s="1"/>
  <c r="E23" i="8"/>
  <c r="G16" i="7"/>
  <c r="E22" i="7"/>
  <c r="D24" i="7"/>
  <c r="G24" i="7"/>
  <c r="E61" i="8"/>
  <c r="G25" i="7"/>
  <c r="E28" i="7"/>
  <c r="G41" i="7"/>
  <c r="D42" i="7"/>
  <c r="G21" i="7"/>
  <c r="E61" i="6"/>
  <c r="I61" i="8" s="1"/>
  <c r="G23" i="7"/>
  <c r="E22" i="8"/>
  <c r="E37" i="8"/>
  <c r="G57" i="7"/>
  <c r="E42" i="8"/>
  <c r="E25" i="7"/>
  <c r="D28" i="7"/>
  <c r="G28" i="7"/>
  <c r="E37" i="6"/>
  <c r="I37" i="8" s="1"/>
  <c r="F28" i="7"/>
  <c r="E16" i="7"/>
  <c r="F37" i="7"/>
  <c r="G61" i="7"/>
  <c r="E28" i="6"/>
  <c r="I28" i="8" s="1"/>
  <c r="E38" i="7"/>
  <c r="G38" i="7"/>
  <c r="E41" i="7"/>
  <c r="F51" i="7"/>
  <c r="E25" i="8"/>
  <c r="D37" i="7"/>
  <c r="D41" i="7"/>
  <c r="D51" i="7"/>
  <c r="E21" i="6"/>
  <c r="I21" i="8" s="1"/>
  <c r="D21" i="7"/>
  <c r="F38" i="7"/>
  <c r="E57" i="6"/>
  <c r="I57" i="8" s="1"/>
  <c r="D23" i="7"/>
  <c r="D16" i="7"/>
  <c r="D22" i="7"/>
  <c r="E37" i="7"/>
  <c r="E38" i="6"/>
  <c r="I38" i="8" s="1"/>
  <c r="E24" i="6"/>
  <c r="I24" i="8" s="1"/>
  <c r="D34" i="7"/>
  <c r="F48" i="7"/>
  <c r="E41" i="8"/>
  <c r="D38" i="7"/>
  <c r="E52" i="7"/>
  <c r="E13" i="8"/>
  <c r="D11" i="7"/>
  <c r="E47" i="8"/>
  <c r="E11" i="8"/>
  <c r="E34" i="8"/>
  <c r="E59" i="7"/>
  <c r="G53" i="7"/>
  <c r="F60" i="7"/>
  <c r="D15" i="7"/>
  <c r="F13" i="7"/>
  <c r="G52" i="7"/>
  <c r="D52" i="7"/>
  <c r="E13" i="6"/>
  <c r="I13" i="8" s="1"/>
  <c r="F54" i="7"/>
  <c r="E59" i="8"/>
  <c r="F34" i="7"/>
  <c r="E11" i="7"/>
  <c r="F11" i="7"/>
  <c r="E54" i="7"/>
  <c r="G12" i="7"/>
  <c r="G11" i="7"/>
  <c r="E58" i="8"/>
  <c r="D48" i="7"/>
  <c r="E48" i="6"/>
  <c r="I48" i="8" s="1"/>
  <c r="F59" i="7"/>
  <c r="E59" i="6"/>
  <c r="I59" i="8" s="1"/>
  <c r="G47" i="7"/>
  <c r="E12" i="8"/>
  <c r="F53" i="7"/>
  <c r="E58" i="6"/>
  <c r="I58" i="8" s="1"/>
  <c r="E60" i="8"/>
  <c r="D60" i="7"/>
  <c r="E12" i="6"/>
  <c r="I12" i="8" s="1"/>
  <c r="E60" i="6"/>
  <c r="I60" i="8" s="1"/>
  <c r="F47" i="7"/>
  <c r="F12" i="7"/>
  <c r="E53" i="7"/>
  <c r="G58" i="7"/>
  <c r="F58" i="7"/>
  <c r="G13" i="7"/>
  <c r="E54" i="6"/>
  <c r="I54" i="8" s="1"/>
  <c r="G34" i="7"/>
  <c r="E51" i="6"/>
  <c r="I51" i="8" s="1"/>
  <c r="E51" i="7"/>
  <c r="F25" i="7"/>
  <c r="E25" i="6"/>
  <c r="I25" i="8" s="1"/>
  <c r="G15" i="7"/>
  <c r="E47" i="6"/>
  <c r="I47" i="8" s="1"/>
  <c r="F15" i="7"/>
  <c r="D12" i="7"/>
  <c r="E53" i="6"/>
  <c r="I53" i="8" s="1"/>
  <c r="E47" i="7"/>
  <c r="D53" i="7"/>
  <c r="D59" i="7"/>
  <c r="E58" i="7"/>
  <c r="E48" i="7"/>
  <c r="G48" i="7"/>
  <c r="E34" i="7"/>
  <c r="E60" i="7"/>
  <c r="E51" i="8"/>
  <c r="F61" i="7"/>
  <c r="E61" i="7"/>
  <c r="E15" i="6"/>
  <c r="I15" i="8" s="1"/>
  <c r="E15" i="8"/>
  <c r="D50" i="7"/>
  <c r="E50" i="7"/>
  <c r="F50" i="7"/>
  <c r="G50" i="7"/>
  <c r="E50" i="8"/>
  <c r="E50" i="6"/>
  <c r="I50" i="8" s="1"/>
  <c r="E43" i="7"/>
  <c r="F43" i="7"/>
  <c r="G43" i="7"/>
  <c r="D43" i="7"/>
  <c r="E43" i="6"/>
  <c r="I43" i="8" s="1"/>
  <c r="E43" i="8"/>
  <c r="D14" i="7"/>
  <c r="E14" i="7"/>
  <c r="E14" i="8"/>
  <c r="G14" i="7"/>
  <c r="E14" i="6"/>
  <c r="I14" i="8" s="1"/>
  <c r="F14" i="7"/>
  <c r="E31" i="7"/>
  <c r="E31" i="6"/>
  <c r="I31" i="8" s="1"/>
  <c r="F31" i="7"/>
  <c r="G31" i="7"/>
  <c r="D31" i="7"/>
  <c r="E31" i="8"/>
  <c r="F49" i="7"/>
  <c r="D49" i="7"/>
  <c r="E49" i="8"/>
  <c r="E49" i="7"/>
  <c r="E49" i="6"/>
  <c r="I49" i="8" s="1"/>
  <c r="G49" i="7"/>
  <c r="E46" i="7"/>
  <c r="F46" i="7"/>
  <c r="G46" i="7"/>
  <c r="D46" i="7"/>
  <c r="E46" i="8"/>
  <c r="E46" i="6"/>
  <c r="I46" i="8" s="1"/>
  <c r="E26" i="8"/>
  <c r="E26" i="7"/>
  <c r="F26" i="7"/>
  <c r="G26" i="7"/>
  <c r="E26" i="6"/>
  <c r="I26" i="8" s="1"/>
  <c r="D26" i="7"/>
  <c r="D27" i="7"/>
  <c r="E27" i="7"/>
  <c r="E27" i="6"/>
  <c r="I27" i="8" s="1"/>
  <c r="E27" i="8"/>
  <c r="F27" i="7"/>
  <c r="G27" i="7"/>
  <c r="D55" i="7"/>
  <c r="E55" i="7"/>
  <c r="E55" i="6"/>
  <c r="I55" i="8" s="1"/>
  <c r="E55" i="8"/>
  <c r="G55" i="7"/>
  <c r="F55" i="7"/>
  <c r="G20" i="7"/>
  <c r="F20" i="7"/>
  <c r="D20" i="7"/>
  <c r="E20" i="7"/>
  <c r="E20" i="6"/>
  <c r="I20" i="8" s="1"/>
  <c r="E20" i="8"/>
  <c r="F44" i="7"/>
  <c r="D44" i="7"/>
  <c r="G44" i="7"/>
  <c r="E44" i="7"/>
  <c r="E44" i="6"/>
  <c r="I44" i="8" s="1"/>
  <c r="E44" i="8"/>
  <c r="D40" i="7"/>
  <c r="E40" i="7"/>
  <c r="F40" i="7"/>
  <c r="G40" i="7"/>
  <c r="E40" i="8"/>
  <c r="E40" i="6"/>
  <c r="I40" i="8" s="1"/>
  <c r="D18" i="7"/>
  <c r="G18" i="7"/>
  <c r="F18" i="7"/>
  <c r="E18" i="7"/>
  <c r="E18" i="6"/>
  <c r="I18" i="8" s="1"/>
  <c r="E18" i="8"/>
  <c r="G17" i="7"/>
  <c r="D17" i="7"/>
  <c r="F17" i="7"/>
  <c r="E17" i="8"/>
  <c r="E17" i="6"/>
  <c r="I17" i="8" s="1"/>
  <c r="E17" i="7"/>
  <c r="F32" i="7"/>
  <c r="G32" i="7"/>
  <c r="D32" i="7"/>
  <c r="E32" i="8"/>
  <c r="E32" i="7"/>
  <c r="E32" i="6"/>
  <c r="I32" i="8" s="1"/>
  <c r="D36" i="7"/>
  <c r="E36" i="8"/>
  <c r="E36" i="7"/>
  <c r="F36" i="7"/>
  <c r="G36" i="7"/>
  <c r="E36" i="6"/>
  <c r="I36" i="8" s="1"/>
  <c r="E19" i="8"/>
  <c r="E19" i="7"/>
  <c r="F19" i="7"/>
  <c r="D19" i="7"/>
  <c r="E19" i="6"/>
  <c r="I19" i="8" s="1"/>
  <c r="G19" i="7"/>
  <c r="D56" i="7"/>
  <c r="E56" i="8"/>
  <c r="E56" i="7"/>
  <c r="F56" i="7"/>
  <c r="E56" i="6"/>
  <c r="I56" i="8" s="1"/>
  <c r="G56" i="7"/>
  <c r="D35" i="7"/>
  <c r="E35" i="8"/>
  <c r="E35" i="7"/>
  <c r="F35" i="7"/>
  <c r="E35" i="6"/>
  <c r="I35" i="8" s="1"/>
  <c r="G35" i="7"/>
  <c r="F39" i="7"/>
  <c r="D39" i="7"/>
  <c r="E39" i="8"/>
  <c r="E39" i="7"/>
  <c r="G39" i="7"/>
  <c r="E39" i="6"/>
  <c r="I39" i="8" s="1"/>
  <c r="D45" i="7"/>
  <c r="E45" i="7"/>
  <c r="F45" i="7"/>
  <c r="G45" i="7"/>
  <c r="E45" i="6"/>
  <c r="I45" i="8" s="1"/>
  <c r="E45" i="8"/>
  <c r="E33" i="8"/>
  <c r="E33" i="7"/>
  <c r="F33" i="7"/>
  <c r="G33" i="7"/>
  <c r="E33" i="6"/>
  <c r="I33" i="8" s="1"/>
  <c r="D33" i="7"/>
  <c r="D29" i="7"/>
  <c r="E29" i="8"/>
  <c r="E29" i="7"/>
  <c r="F29" i="7"/>
  <c r="E29" i="6"/>
  <c r="I29" i="8" s="1"/>
  <c r="G29" i="7"/>
  <c r="D30" i="7"/>
  <c r="E30" i="8"/>
  <c r="E30" i="7"/>
  <c r="F30" i="7"/>
  <c r="G30" i="7"/>
  <c r="E30" i="6"/>
  <c r="I30" i="8" s="1"/>
  <c r="I42" i="7" l="1"/>
  <c r="J42" i="8" s="1"/>
  <c r="K42" i="8" s="1"/>
  <c r="I23" i="7"/>
  <c r="J23" i="8" s="1"/>
  <c r="K23" i="8" s="1"/>
  <c r="I16" i="7"/>
  <c r="J16" i="8" s="1"/>
  <c r="K16" i="8" s="1"/>
  <c r="I21" i="7"/>
  <c r="J21" i="8" s="1"/>
  <c r="K21" i="8" s="1"/>
  <c r="I37" i="7"/>
  <c r="J37" i="7" s="1"/>
  <c r="I24" i="7"/>
  <c r="F24" i="8" s="1"/>
  <c r="G24" i="8" s="1"/>
  <c r="I57" i="7"/>
  <c r="J57" i="8" s="1"/>
  <c r="K57" i="8" s="1"/>
  <c r="I41" i="7"/>
  <c r="J41" i="8" s="1"/>
  <c r="K41" i="8" s="1"/>
  <c r="I51" i="7"/>
  <c r="J51" i="7" s="1"/>
  <c r="I52" i="7"/>
  <c r="J52" i="8" s="1"/>
  <c r="K52" i="8" s="1"/>
  <c r="I28" i="7"/>
  <c r="F28" i="8" s="1"/>
  <c r="G28" i="8" s="1"/>
  <c r="I25" i="7"/>
  <c r="J25" i="8" s="1"/>
  <c r="K25" i="8" s="1"/>
  <c r="I22" i="7"/>
  <c r="F22" i="8" s="1"/>
  <c r="G22" i="8" s="1"/>
  <c r="I54" i="7"/>
  <c r="J54" i="7" s="1"/>
  <c r="I59" i="7"/>
  <c r="J59" i="7" s="1"/>
  <c r="I38" i="7"/>
  <c r="J38" i="8" s="1"/>
  <c r="K38" i="8" s="1"/>
  <c r="I13" i="7"/>
  <c r="J13" i="8" s="1"/>
  <c r="K13" i="8" s="1"/>
  <c r="I11" i="7"/>
  <c r="F11" i="8" s="1"/>
  <c r="G11" i="8" s="1"/>
  <c r="I15" i="7"/>
  <c r="J15" i="8" s="1"/>
  <c r="K15" i="8" s="1"/>
  <c r="I61" i="7"/>
  <c r="J61" i="7" s="1"/>
  <c r="I48" i="7"/>
  <c r="J48" i="8" s="1"/>
  <c r="K48" i="8" s="1"/>
  <c r="I58" i="7"/>
  <c r="J58" i="7" s="1"/>
  <c r="I60" i="7"/>
  <c r="J60" i="8" s="1"/>
  <c r="K60" i="8" s="1"/>
  <c r="I12" i="7"/>
  <c r="F12" i="8" s="1"/>
  <c r="G12" i="8" s="1"/>
  <c r="I47" i="7"/>
  <c r="J47" i="7" s="1"/>
  <c r="I53" i="7"/>
  <c r="J53" i="7" s="1"/>
  <c r="I34" i="7"/>
  <c r="J42" i="7"/>
  <c r="F42" i="8"/>
  <c r="G42" i="8" s="1"/>
  <c r="I56" i="7"/>
  <c r="J56" i="8" s="1"/>
  <c r="K56" i="8" s="1"/>
  <c r="I19" i="7"/>
  <c r="J19" i="7" s="1"/>
  <c r="I18" i="7"/>
  <c r="J18" i="7" s="1"/>
  <c r="I20" i="7"/>
  <c r="J20" i="7" s="1"/>
  <c r="I36" i="7"/>
  <c r="J36" i="8" s="1"/>
  <c r="K36" i="8" s="1"/>
  <c r="I32" i="7"/>
  <c r="J32" i="8" s="1"/>
  <c r="K32" i="8" s="1"/>
  <c r="I49" i="7"/>
  <c r="I14" i="7"/>
  <c r="I43" i="7"/>
  <c r="I30" i="7"/>
  <c r="I55" i="7"/>
  <c r="I45" i="7"/>
  <c r="I40" i="7"/>
  <c r="I27" i="7"/>
  <c r="I50" i="7"/>
  <c r="F23" i="8"/>
  <c r="G23" i="8" s="1"/>
  <c r="J23" i="7"/>
  <c r="I17" i="7"/>
  <c r="I33" i="7"/>
  <c r="I35" i="7"/>
  <c r="I29" i="7"/>
  <c r="I39" i="7"/>
  <c r="I44" i="7"/>
  <c r="I26" i="7"/>
  <c r="I46" i="7"/>
  <c r="I31" i="7"/>
  <c r="B9" i="12"/>
  <c r="B11" i="12"/>
  <c r="F57" i="8" l="1"/>
  <c r="G57" i="8" s="1"/>
  <c r="F25" i="8"/>
  <c r="G25" i="8" s="1"/>
  <c r="J59" i="8"/>
  <c r="K59" i="8" s="1"/>
  <c r="J21" i="7"/>
  <c r="J28" i="7"/>
  <c r="J25" i="7"/>
  <c r="J57" i="7"/>
  <c r="F41" i="8"/>
  <c r="G41" i="8" s="1"/>
  <c r="J16" i="7"/>
  <c r="J28" i="8"/>
  <c r="K28" i="8" s="1"/>
  <c r="F59" i="8"/>
  <c r="G59" i="8" s="1"/>
  <c r="F21" i="8"/>
  <c r="G21" i="8" s="1"/>
  <c r="F16" i="8"/>
  <c r="G16" i="8" s="1"/>
  <c r="F51" i="8"/>
  <c r="G51" i="8" s="1"/>
  <c r="J41" i="7"/>
  <c r="J54" i="8"/>
  <c r="K54" i="8" s="1"/>
  <c r="J24" i="7"/>
  <c r="J24" i="8"/>
  <c r="K24" i="8" s="1"/>
  <c r="F38" i="8"/>
  <c r="G38" i="8" s="1"/>
  <c r="J22" i="8"/>
  <c r="K22" i="8" s="1"/>
  <c r="J13" i="7"/>
  <c r="J52" i="7"/>
  <c r="J38" i="7"/>
  <c r="J11" i="7"/>
  <c r="F37" i="8"/>
  <c r="G37" i="8" s="1"/>
  <c r="J37" i="8"/>
  <c r="K37" i="8" s="1"/>
  <c r="J51" i="8"/>
  <c r="K51" i="8" s="1"/>
  <c r="F52" i="8"/>
  <c r="G52" i="8" s="1"/>
  <c r="J22" i="7"/>
  <c r="F13" i="8"/>
  <c r="G13" i="8" s="1"/>
  <c r="F54" i="8"/>
  <c r="G54" i="8" s="1"/>
  <c r="J61" i="8"/>
  <c r="K61" i="8" s="1"/>
  <c r="F61" i="8"/>
  <c r="G61" i="8" s="1"/>
  <c r="J19" i="8"/>
  <c r="K19" i="8" s="1"/>
  <c r="F58" i="8"/>
  <c r="G58" i="8" s="1"/>
  <c r="J53" i="8"/>
  <c r="K53" i="8" s="1"/>
  <c r="F48" i="8"/>
  <c r="G48" i="8" s="1"/>
  <c r="F53" i="8"/>
  <c r="G53" i="8" s="1"/>
  <c r="J60" i="7"/>
  <c r="F60" i="8"/>
  <c r="G60" i="8" s="1"/>
  <c r="F15" i="8"/>
  <c r="G15" i="8" s="1"/>
  <c r="J47" i="8"/>
  <c r="K47" i="8" s="1"/>
  <c r="J15" i="7"/>
  <c r="J58" i="8"/>
  <c r="K58" i="8" s="1"/>
  <c r="J11" i="8"/>
  <c r="K11" i="8" s="1"/>
  <c r="J12" i="8"/>
  <c r="K12" i="8" s="1"/>
  <c r="J48" i="7"/>
  <c r="F47" i="8"/>
  <c r="G47" i="8" s="1"/>
  <c r="J12" i="7"/>
  <c r="F56" i="8"/>
  <c r="G56" i="8" s="1"/>
  <c r="F32" i="8"/>
  <c r="G32" i="8" s="1"/>
  <c r="F36" i="8"/>
  <c r="G36" i="8" s="1"/>
  <c r="F18" i="8"/>
  <c r="G18" i="8" s="1"/>
  <c r="J34" i="7"/>
  <c r="J34" i="8"/>
  <c r="K34" i="8" s="1"/>
  <c r="F34" i="8"/>
  <c r="G34" i="8" s="1"/>
  <c r="F19" i="8"/>
  <c r="G19" i="8" s="1"/>
  <c r="J32" i="7"/>
  <c r="J18" i="8"/>
  <c r="K18" i="8" s="1"/>
  <c r="J56" i="7"/>
  <c r="J36" i="7"/>
  <c r="F20" i="8"/>
  <c r="G20" i="8" s="1"/>
  <c r="J20" i="8"/>
  <c r="K20" i="8" s="1"/>
  <c r="F26" i="8"/>
  <c r="G26" i="8" s="1"/>
  <c r="J26" i="7"/>
  <c r="J26" i="8"/>
  <c r="K26" i="8" s="1"/>
  <c r="F39" i="8"/>
  <c r="G39" i="8" s="1"/>
  <c r="J39" i="7"/>
  <c r="J39" i="8"/>
  <c r="K39" i="8" s="1"/>
  <c r="F35" i="8"/>
  <c r="G35" i="8" s="1"/>
  <c r="J35" i="7"/>
  <c r="J35" i="8"/>
  <c r="K35" i="8" s="1"/>
  <c r="F30" i="8"/>
  <c r="G30" i="8" s="1"/>
  <c r="J30" i="8"/>
  <c r="K30" i="8" s="1"/>
  <c r="J30" i="7"/>
  <c r="F33" i="8"/>
  <c r="G33" i="8" s="1"/>
  <c r="J33" i="8"/>
  <c r="K33" i="8" s="1"/>
  <c r="J33" i="7"/>
  <c r="F27" i="8"/>
  <c r="G27" i="8" s="1"/>
  <c r="J27" i="8"/>
  <c r="K27" i="8" s="1"/>
  <c r="J27" i="7"/>
  <c r="J44" i="7"/>
  <c r="F44" i="8"/>
  <c r="G44" i="8" s="1"/>
  <c r="J44" i="8"/>
  <c r="K44" i="8" s="1"/>
  <c r="F55" i="8"/>
  <c r="G55" i="8" s="1"/>
  <c r="J55" i="7"/>
  <c r="J55" i="8"/>
  <c r="K55" i="8" s="1"/>
  <c r="F29" i="8"/>
  <c r="G29" i="8" s="1"/>
  <c r="J29" i="7"/>
  <c r="J29" i="8"/>
  <c r="K29" i="8" s="1"/>
  <c r="J43" i="7"/>
  <c r="F43" i="8"/>
  <c r="G43" i="8" s="1"/>
  <c r="J43" i="8"/>
  <c r="K43" i="8" s="1"/>
  <c r="F17" i="8"/>
  <c r="G17" i="8" s="1"/>
  <c r="J17" i="7"/>
  <c r="J17" i="8"/>
  <c r="K17" i="8" s="1"/>
  <c r="J50" i="7"/>
  <c r="J50" i="8"/>
  <c r="K50" i="8" s="1"/>
  <c r="F50" i="8"/>
  <c r="G50" i="8" s="1"/>
  <c r="F14" i="8"/>
  <c r="G14" i="8" s="1"/>
  <c r="J14" i="8"/>
  <c r="K14" i="8" s="1"/>
  <c r="J14" i="7"/>
  <c r="F31" i="8"/>
  <c r="G31" i="8" s="1"/>
  <c r="J31" i="7"/>
  <c r="J31" i="8"/>
  <c r="K31" i="8" s="1"/>
  <c r="J46" i="7"/>
  <c r="J46" i="8"/>
  <c r="K46" i="8" s="1"/>
  <c r="F46" i="8"/>
  <c r="G46" i="8" s="1"/>
  <c r="J40" i="7"/>
  <c r="J40" i="8"/>
  <c r="K40" i="8" s="1"/>
  <c r="F40" i="8"/>
  <c r="G40" i="8" s="1"/>
  <c r="J45" i="7"/>
  <c r="J45" i="8"/>
  <c r="K45" i="8" s="1"/>
  <c r="F45" i="8"/>
  <c r="G45" i="8" s="1"/>
  <c r="F49" i="8"/>
  <c r="G49" i="8" s="1"/>
  <c r="J49" i="7"/>
  <c r="J49" i="8"/>
  <c r="K49" i="8" s="1"/>
  <c r="B10" i="12"/>
  <c r="B50" i="12" l="1"/>
  <c r="B51" i="12"/>
  <c r="C47" i="12"/>
  <c r="C46" i="12"/>
  <c r="C43" i="12"/>
  <c r="C42" i="12"/>
</calcChain>
</file>

<file path=xl/sharedStrings.xml><?xml version="1.0" encoding="utf-8"?>
<sst xmlns="http://schemas.openxmlformats.org/spreadsheetml/2006/main" count="972" uniqueCount="110">
  <si>
    <t>Vapor pressure in kPa</t>
  </si>
  <si>
    <t xml:space="preserve"> </t>
  </si>
  <si>
    <t>Tr=T/Tcrit</t>
  </si>
  <si>
    <t>Tcrit (K)</t>
  </si>
  <si>
    <t>T(K)</t>
  </si>
  <si>
    <t>T(C)</t>
  </si>
  <si>
    <t>T(F)</t>
  </si>
  <si>
    <t>Tr</t>
  </si>
  <si>
    <t>P (kPa)</t>
  </si>
  <si>
    <t>P(Torr)</t>
  </si>
  <si>
    <t>P(atm)</t>
  </si>
  <si>
    <t>P(psi)</t>
  </si>
  <si>
    <t>Liquid density (kg/m3)</t>
  </si>
  <si>
    <t>rho (kg/m3)</t>
  </si>
  <si>
    <t>saturated vapour density (kg/m3)</t>
  </si>
  <si>
    <t>Surface Tension in mN/m</t>
  </si>
  <si>
    <t>sigma (mN/m)</t>
  </si>
  <si>
    <t>latent heat of vaporization (kJ/kg)</t>
  </si>
  <si>
    <t>Hvap (kJ/kg)</t>
  </si>
  <si>
    <t>sigma(mJ/m^2)</t>
  </si>
  <si>
    <t>sigma(J/m^2)</t>
  </si>
  <si>
    <t>P (Pa)</t>
  </si>
  <si>
    <t>Hvap (J/kg)</t>
  </si>
  <si>
    <t>Pf (psia)</t>
    <phoneticPr fontId="0" type="noConversion"/>
  </si>
  <si>
    <t>Pf(atm)</t>
  </si>
  <si>
    <t>Pf(Pa)</t>
  </si>
  <si>
    <t>Fluid press</t>
  </si>
  <si>
    <t>Pf (Pa)</t>
  </si>
  <si>
    <t>Critical radius (m)</t>
  </si>
  <si>
    <t>Rcrit=2*sigma/(Pv-Pf)</t>
  </si>
  <si>
    <t>Pv vapor pressure</t>
  </si>
  <si>
    <t>Rcrit (m)</t>
  </si>
  <si>
    <t>Pf fluid pressure</t>
  </si>
  <si>
    <t>Ec (J)</t>
  </si>
  <si>
    <t>Ec(keV)</t>
  </si>
  <si>
    <t>Critical energy (keV)</t>
  </si>
  <si>
    <t>Harper 1993</t>
  </si>
  <si>
    <t>Evap</t>
  </si>
  <si>
    <t>Esurf1</t>
  </si>
  <si>
    <t>Esurf2</t>
  </si>
  <si>
    <t>Epress</t>
  </si>
  <si>
    <t>Evap=(4/3)pi*(Rcrit^3)*(Hvap)*(rho_vapor)</t>
  </si>
  <si>
    <t>Esurf1=4pi*(Rcrit^2)*sigma</t>
  </si>
  <si>
    <t>Esurf2=4pi*(Rcrit^2)*T*(dsigma/dT)</t>
  </si>
  <si>
    <t>Ec=Evap+Esurf1-Esurf2+Epress</t>
  </si>
  <si>
    <t>Epress=(4/3)pi*(Rcrit^3)*Press_fluid</t>
  </si>
  <si>
    <t>Ro (m)</t>
  </si>
  <si>
    <t>Rcrit seed size Bell's theory</t>
  </si>
  <si>
    <t>Ro seed size Harper's theory</t>
  </si>
  <si>
    <t>Bell</t>
  </si>
  <si>
    <t>Harper</t>
  </si>
  <si>
    <t>Critical stopping (keV/um)</t>
  </si>
  <si>
    <t>dSigma/dT (J/m^2 K)</t>
  </si>
  <si>
    <t>dEcrit/dx (J/m)</t>
  </si>
  <si>
    <t>E=La*dE/dx</t>
  </si>
  <si>
    <t>E=Lb*dE/dx</t>
  </si>
  <si>
    <t>La=a*Rcrit</t>
  </si>
  <si>
    <t>Lb=b*Ro</t>
  </si>
  <si>
    <t>La</t>
  </si>
  <si>
    <t>Lb</t>
  </si>
  <si>
    <t>Bell a</t>
  </si>
  <si>
    <t>Harper b</t>
  </si>
  <si>
    <t>dEcrit/dx (keV/um)</t>
  </si>
  <si>
    <t>E(keV)</t>
  </si>
  <si>
    <t>H</t>
  </si>
  <si>
    <t>He</t>
  </si>
  <si>
    <t>C</t>
  </si>
  <si>
    <t>Reaction</t>
  </si>
  <si>
    <t>Mass</t>
  </si>
  <si>
    <t>Q (keV)</t>
  </si>
  <si>
    <t>Egamma(keV)</t>
  </si>
  <si>
    <t>1H(n,n)1H</t>
  </si>
  <si>
    <t>2H(n,n)2H</t>
  </si>
  <si>
    <t>28Si(n,n)28Si</t>
  </si>
  <si>
    <t>Theta neut (rad)</t>
  </si>
  <si>
    <t>Eneutron(keV)</t>
  </si>
  <si>
    <t>Temp (Celsius)</t>
  </si>
  <si>
    <t>Egamma (keV)</t>
  </si>
  <si>
    <t>Energy 12C</t>
  </si>
  <si>
    <t>Stopping 12C</t>
  </si>
  <si>
    <t>Eneutron (keV)</t>
  </si>
  <si>
    <t>Press (psia)</t>
  </si>
  <si>
    <t>Bell factor a</t>
  </si>
  <si>
    <t>Harper factor b</t>
  </si>
  <si>
    <t>Thresholds</t>
  </si>
  <si>
    <t>E (keV)</t>
  </si>
  <si>
    <t>Bell dE/dx (keV/um)</t>
  </si>
  <si>
    <t>Harper dE/dx (keV/um)</t>
  </si>
  <si>
    <t>x</t>
  </si>
  <si>
    <t>y</t>
  </si>
  <si>
    <t xml:space="preserve">Bell </t>
  </si>
  <si>
    <t>Threshold lines</t>
  </si>
  <si>
    <t>Energy</t>
  </si>
  <si>
    <t>13C(g,n)12C</t>
  </si>
  <si>
    <t>12C(g,a)8Be</t>
  </si>
  <si>
    <t>8Be(g,a)4He</t>
  </si>
  <si>
    <t>Temp (C)</t>
  </si>
  <si>
    <t>Press (psi)</t>
  </si>
  <si>
    <t>Superheat</t>
  </si>
  <si>
    <t>DeltaT (C)</t>
  </si>
  <si>
    <t>DeltaP (psi)</t>
  </si>
  <si>
    <t>19F(g,a)15N</t>
  </si>
  <si>
    <t>Energy 15N</t>
  </si>
  <si>
    <t>Stopping 15N</t>
  </si>
  <si>
    <t>Energy 19F</t>
  </si>
  <si>
    <t>Stopping 19F</t>
  </si>
  <si>
    <t>N</t>
  </si>
  <si>
    <t>F</t>
  </si>
  <si>
    <t>19F(n,n)19F</t>
  </si>
  <si>
    <t>12C(n,n)12C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</si>
</sst>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E+00"/>
    <numFmt numFmtId="166" formatCode="0.00000E+00"/>
    <numFmt numFmtId="167" formatCode="0.0000E+00"/>
    <numFmt numFmtId="168" formatCode="0.0000000"/>
    <numFmt numFmtId="169" formatCode="0.0000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/>
    <xf numFmtId="0" fontId="0" fillId="0" borderId="0" xfId="0" applyFill="1"/>
    <xf numFmtId="0" fontId="1" fillId="0" borderId="0" xfId="0" applyFont="1"/>
    <xf numFmtId="11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2" xfId="0" applyFill="1" applyBorder="1"/>
    <xf numFmtId="0" fontId="0" fillId="3" borderId="3" xfId="0" applyFill="1" applyBorder="1"/>
    <xf numFmtId="0" fontId="0" fillId="0" borderId="4" xfId="0" applyFill="1" applyBorder="1"/>
    <xf numFmtId="0" fontId="0" fillId="3" borderId="5" xfId="0" applyFill="1" applyBorder="1"/>
    <xf numFmtId="0" fontId="0" fillId="0" borderId="6" xfId="0" applyFill="1" applyBorder="1"/>
    <xf numFmtId="0" fontId="0" fillId="3" borderId="7" xfId="0" applyFill="1" applyBorder="1"/>
    <xf numFmtId="0" fontId="0" fillId="5" borderId="0" xfId="0" applyFill="1"/>
    <xf numFmtId="0" fontId="0" fillId="5" borderId="0" xfId="0" applyFill="1" applyBorder="1"/>
    <xf numFmtId="1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/>
    <xf numFmtId="169" fontId="0" fillId="0" borderId="0" xfId="0" applyNumberFormat="1" applyAlignment="1">
      <alignment horizontal="center"/>
    </xf>
    <xf numFmtId="165" fontId="0" fillId="0" borderId="0" xfId="0" applyNumberFormat="1"/>
    <xf numFmtId="0" fontId="0" fillId="6" borderId="0" xfId="0" applyFill="1" applyAlignment="1">
      <alignment horizontal="center"/>
    </xf>
    <xf numFmtId="164" fontId="0" fillId="0" borderId="0" xfId="0" applyNumberFormat="1"/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  <colors>
    <mruColors>
      <color rgb="FFFF08FB"/>
      <color rgb="FF8A32CF"/>
      <color rgb="FF7D2DBB"/>
      <color rgb="FFB4FF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30799341061301"/>
          <c:y val="4.1335453100159E-2"/>
          <c:w val="0.74730998836277895"/>
          <c:h val="0.806642625554159"/>
        </c:manualLayout>
      </c:layout>
      <c:scatterChart>
        <c:scatterStyle val="smoothMarker"/>
        <c:varyColors val="0"/>
        <c:ser>
          <c:idx val="0"/>
          <c:order val="0"/>
          <c:tx>
            <c:v>"Saturation"</c:v>
          </c:tx>
          <c:marker>
            <c:symbol val="none"/>
          </c:marker>
          <c:xVal>
            <c:numRef>
              <c:f>vaporpressure!$B$11:$B$61</c:f>
              <c:numCache>
                <c:formatCode>General</c:formatCode>
                <c:ptCount val="5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</c:numCache>
            </c:numRef>
          </c:xVal>
          <c:yVal>
            <c:numRef>
              <c:f>vaporpressure!$J$11:$J$61</c:f>
              <c:numCache>
                <c:formatCode>General</c:formatCode>
                <c:ptCount val="51"/>
                <c:pt idx="0">
                  <c:v>70.488340484763938</c:v>
                </c:pt>
                <c:pt idx="1">
                  <c:v>72.713219379900309</c:v>
                </c:pt>
                <c:pt idx="2">
                  <c:v>74.99031186058096</c:v>
                </c:pt>
                <c:pt idx="3">
                  <c:v>77.321068304182106</c:v>
                </c:pt>
                <c:pt idx="4">
                  <c:v>79.705488710703747</c:v>
                </c:pt>
                <c:pt idx="5">
                  <c:v>82.143573080145885</c:v>
                </c:pt>
                <c:pt idx="6">
                  <c:v>84.636771789884776</c:v>
                </c:pt>
                <c:pt idx="7">
                  <c:v>87.186535217296608</c:v>
                </c:pt>
                <c:pt idx="8">
                  <c:v>89.792863362381397</c:v>
                </c:pt>
                <c:pt idx="9">
                  <c:v>92.45720660251537</c:v>
                </c:pt>
                <c:pt idx="10">
                  <c:v>95.181015315074745</c:v>
                </c:pt>
                <c:pt idx="11">
                  <c:v>97.962839122683349</c:v>
                </c:pt>
                <c:pt idx="12">
                  <c:v>100.80412840271734</c:v>
                </c:pt>
                <c:pt idx="13">
                  <c:v>103.70778390992922</c:v>
                </c:pt>
                <c:pt idx="14">
                  <c:v>106.67380564431899</c:v>
                </c:pt>
                <c:pt idx="15">
                  <c:v>109.70074322851039</c:v>
                </c:pt>
                <c:pt idx="16">
                  <c:v>112.79294779463214</c:v>
                </c:pt>
                <c:pt idx="17">
                  <c:v>115.94896896530798</c:v>
                </c:pt>
                <c:pt idx="18">
                  <c:v>119.17025711791418</c:v>
                </c:pt>
                <c:pt idx="19">
                  <c:v>122.4582626298269</c:v>
                </c:pt>
                <c:pt idx="20">
                  <c:v>125.81443587842249</c:v>
                </c:pt>
                <c:pt idx="21">
                  <c:v>129.23732648632458</c:v>
                </c:pt>
                <c:pt idx="22">
                  <c:v>132.72983520828572</c:v>
                </c:pt>
                <c:pt idx="23">
                  <c:v>136.29341242168212</c:v>
                </c:pt>
                <c:pt idx="24">
                  <c:v>139.92660774913756</c:v>
                </c:pt>
                <c:pt idx="25">
                  <c:v>143.63377232278069</c:v>
                </c:pt>
                <c:pt idx="26">
                  <c:v>147.41635651998777</c:v>
                </c:pt>
                <c:pt idx="27">
                  <c:v>151.25985656699649</c:v>
                </c:pt>
                <c:pt idx="28">
                  <c:v>155.19037925657904</c:v>
                </c:pt>
                <c:pt idx="29">
                  <c:v>159.19342081497302</c:v>
                </c:pt>
                <c:pt idx="30">
                  <c:v>163.28348501594084</c:v>
                </c:pt>
                <c:pt idx="31">
                  <c:v>167.4460680857201</c:v>
                </c:pt>
                <c:pt idx="32">
                  <c:v>171.68117002431083</c:v>
                </c:pt>
                <c:pt idx="33">
                  <c:v>176.00329460547539</c:v>
                </c:pt>
                <c:pt idx="34">
                  <c:v>180.41244182921369</c:v>
                </c:pt>
                <c:pt idx="35">
                  <c:v>184.89410792176349</c:v>
                </c:pt>
                <c:pt idx="36">
                  <c:v>189.46279665688706</c:v>
                </c:pt>
                <c:pt idx="37">
                  <c:v>194.13301180834674</c:v>
                </c:pt>
                <c:pt idx="38">
                  <c:v>198.87574582861791</c:v>
                </c:pt>
                <c:pt idx="39">
                  <c:v>203.70550249146285</c:v>
                </c:pt>
                <c:pt idx="40">
                  <c:v>208.63678557064387</c:v>
                </c:pt>
                <c:pt idx="41">
                  <c:v>213.65509129239868</c:v>
                </c:pt>
                <c:pt idx="42">
                  <c:v>218.76041965672724</c:v>
                </c:pt>
                <c:pt idx="43">
                  <c:v>223.96727443739192</c:v>
                </c:pt>
                <c:pt idx="44">
                  <c:v>229.26115186063035</c:v>
                </c:pt>
                <c:pt idx="45">
                  <c:v>234.67105947396715</c:v>
                </c:pt>
                <c:pt idx="46">
                  <c:v>240.16798972987777</c:v>
                </c:pt>
                <c:pt idx="47">
                  <c:v>245.76644640212444</c:v>
                </c:pt>
                <c:pt idx="48">
                  <c:v>251.48093326446954</c:v>
                </c:pt>
                <c:pt idx="49">
                  <c:v>257.29694654315068</c:v>
                </c:pt>
                <c:pt idx="50">
                  <c:v>263.21448623816786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89-EB46-B79B-36CC9E4760F7}"/>
            </c:ext>
          </c:extLst>
        </c:ser>
        <c:ser>
          <c:idx val="1"/>
          <c:order val="1"/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vaporpressure!$B$1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vaporpressure!$B$2</c:f>
              <c:numCache>
                <c:formatCode>General</c:formatCode>
                <c:ptCount val="1"/>
                <c:pt idx="0">
                  <c:v>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89-EB46-B79B-36CC9E47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497352"/>
        <c:axId val="2105505512"/>
      </c:scatterChart>
      <c:valAx>
        <c:axId val="2105497352"/>
        <c:scaling>
          <c:orientation val="minMax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Temperature</a:t>
                </a:r>
                <a:r>
                  <a:rPr lang="en-US" sz="1600" baseline="0"/>
                  <a:t> (C)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5505512"/>
        <c:crosses val="autoZero"/>
        <c:crossBetween val="midCat"/>
      </c:valAx>
      <c:valAx>
        <c:axId val="2105505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Pressure (psia)</a:t>
                </a:r>
              </a:p>
            </c:rich>
          </c:tx>
          <c:layout>
            <c:manualLayout>
              <c:xMode val="edge"/>
              <c:yMode val="edge"/>
              <c:x val="4.9757129687004097E-2"/>
              <c:y val="0.3831942698339180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5497352"/>
        <c:crossesAt val="-20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5400"/>
              <a:t>C</a:t>
            </a:r>
            <a:r>
              <a:rPr lang="en-US" sz="5400" b="1" i="0" baseline="-25000">
                <a:effectLst/>
              </a:rPr>
              <a:t>3</a:t>
            </a:r>
            <a:r>
              <a:rPr lang="en-US" sz="5400"/>
              <a:t>F</a:t>
            </a:r>
            <a:r>
              <a:rPr lang="en-US" sz="5400" baseline="-25000"/>
              <a:t>8</a:t>
            </a:r>
          </a:p>
        </c:rich>
      </c:tx>
      <c:layout>
        <c:manualLayout>
          <c:xMode val="edge"/>
          <c:yMode val="edge"/>
          <c:x val="0.84848091552115301"/>
          <c:y val="0.661424628622452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1538769518198E-2"/>
          <c:y val="3.4946236559139802E-2"/>
          <c:w val="0.882544124516215"/>
          <c:h val="0.84016626346364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stoppingC3F8!$B$1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xVal>
            <c:numRef>
              <c:f>stoppingC3F8!$A$2:$A$115</c:f>
              <c:numCache>
                <c:formatCode>General</c:formatCode>
                <c:ptCount val="114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22.5</c:v>
                </c:pt>
                <c:pt idx="37">
                  <c:v>25</c:v>
                </c:pt>
                <c:pt idx="38">
                  <c:v>27.5</c:v>
                </c:pt>
                <c:pt idx="39">
                  <c:v>30</c:v>
                </c:pt>
                <c:pt idx="40">
                  <c:v>32.5</c:v>
                </c:pt>
                <c:pt idx="41">
                  <c:v>35</c:v>
                </c:pt>
                <c:pt idx="42">
                  <c:v>37.5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100</c:v>
                </c:pt>
                <c:pt idx="53">
                  <c:v>110</c:v>
                </c:pt>
                <c:pt idx="54">
                  <c:v>120</c:v>
                </c:pt>
                <c:pt idx="55">
                  <c:v>130</c:v>
                </c:pt>
                <c:pt idx="56">
                  <c:v>140</c:v>
                </c:pt>
                <c:pt idx="57">
                  <c:v>150</c:v>
                </c:pt>
                <c:pt idx="58">
                  <c:v>160</c:v>
                </c:pt>
                <c:pt idx="59">
                  <c:v>170</c:v>
                </c:pt>
                <c:pt idx="60">
                  <c:v>180</c:v>
                </c:pt>
                <c:pt idx="61">
                  <c:v>200</c:v>
                </c:pt>
                <c:pt idx="62">
                  <c:v>225</c:v>
                </c:pt>
                <c:pt idx="63">
                  <c:v>250</c:v>
                </c:pt>
                <c:pt idx="64">
                  <c:v>275</c:v>
                </c:pt>
                <c:pt idx="65">
                  <c:v>300</c:v>
                </c:pt>
                <c:pt idx="66">
                  <c:v>325</c:v>
                </c:pt>
                <c:pt idx="67">
                  <c:v>350</c:v>
                </c:pt>
                <c:pt idx="68">
                  <c:v>375</c:v>
                </c:pt>
                <c:pt idx="69">
                  <c:v>400</c:v>
                </c:pt>
                <c:pt idx="70">
                  <c:v>450</c:v>
                </c:pt>
                <c:pt idx="71">
                  <c:v>500</c:v>
                </c:pt>
                <c:pt idx="72">
                  <c:v>550</c:v>
                </c:pt>
                <c:pt idx="73">
                  <c:v>600</c:v>
                </c:pt>
                <c:pt idx="74">
                  <c:v>650</c:v>
                </c:pt>
                <c:pt idx="75">
                  <c:v>700</c:v>
                </c:pt>
                <c:pt idx="76">
                  <c:v>800</c:v>
                </c:pt>
                <c:pt idx="77">
                  <c:v>900</c:v>
                </c:pt>
                <c:pt idx="78">
                  <c:v>1000</c:v>
                </c:pt>
                <c:pt idx="79">
                  <c:v>1100</c:v>
                </c:pt>
                <c:pt idx="80">
                  <c:v>1200</c:v>
                </c:pt>
                <c:pt idx="81">
                  <c:v>1300</c:v>
                </c:pt>
                <c:pt idx="82">
                  <c:v>1400</c:v>
                </c:pt>
                <c:pt idx="83">
                  <c:v>1500</c:v>
                </c:pt>
                <c:pt idx="84">
                  <c:v>1600</c:v>
                </c:pt>
                <c:pt idx="85">
                  <c:v>1700</c:v>
                </c:pt>
                <c:pt idx="86">
                  <c:v>1800</c:v>
                </c:pt>
                <c:pt idx="87">
                  <c:v>2000</c:v>
                </c:pt>
                <c:pt idx="88">
                  <c:v>2250</c:v>
                </c:pt>
                <c:pt idx="89">
                  <c:v>2500</c:v>
                </c:pt>
                <c:pt idx="90">
                  <c:v>2750</c:v>
                </c:pt>
                <c:pt idx="91">
                  <c:v>3000</c:v>
                </c:pt>
                <c:pt idx="92">
                  <c:v>3250</c:v>
                </c:pt>
                <c:pt idx="93">
                  <c:v>3500</c:v>
                </c:pt>
                <c:pt idx="94">
                  <c:v>3750</c:v>
                </c:pt>
                <c:pt idx="95">
                  <c:v>4000</c:v>
                </c:pt>
                <c:pt idx="96">
                  <c:v>4500</c:v>
                </c:pt>
                <c:pt idx="97">
                  <c:v>5000</c:v>
                </c:pt>
                <c:pt idx="98">
                  <c:v>5500</c:v>
                </c:pt>
                <c:pt idx="99">
                  <c:v>6000</c:v>
                </c:pt>
                <c:pt idx="100">
                  <c:v>6500</c:v>
                </c:pt>
                <c:pt idx="101">
                  <c:v>7000</c:v>
                </c:pt>
                <c:pt idx="102">
                  <c:v>8000</c:v>
                </c:pt>
                <c:pt idx="103">
                  <c:v>9000</c:v>
                </c:pt>
                <c:pt idx="104">
                  <c:v>10000</c:v>
                </c:pt>
                <c:pt idx="105">
                  <c:v>11000</c:v>
                </c:pt>
                <c:pt idx="106">
                  <c:v>12000</c:v>
                </c:pt>
                <c:pt idx="107">
                  <c:v>13000</c:v>
                </c:pt>
                <c:pt idx="108">
                  <c:v>14000</c:v>
                </c:pt>
                <c:pt idx="109">
                  <c:v>15000</c:v>
                </c:pt>
                <c:pt idx="110">
                  <c:v>16000</c:v>
                </c:pt>
                <c:pt idx="111">
                  <c:v>17000</c:v>
                </c:pt>
                <c:pt idx="112">
                  <c:v>18000</c:v>
                </c:pt>
                <c:pt idx="113">
                  <c:v>20000</c:v>
                </c:pt>
              </c:numCache>
            </c:numRef>
          </c:xVal>
          <c:yVal>
            <c:numRef>
              <c:f>stoppingC3F8!$B$2:$B$115</c:f>
              <c:numCache>
                <c:formatCode>0.000E+00</c:formatCode>
                <c:ptCount val="114"/>
                <c:pt idx="0">
                  <c:v>11.516999999999999</c:v>
                </c:pt>
                <c:pt idx="1">
                  <c:v>11.896999999999998</c:v>
                </c:pt>
                <c:pt idx="2">
                  <c:v>12.263999999999999</c:v>
                </c:pt>
                <c:pt idx="3">
                  <c:v>12.615</c:v>
                </c:pt>
                <c:pt idx="4">
                  <c:v>12.950000000000001</c:v>
                </c:pt>
                <c:pt idx="5">
                  <c:v>13.277999999999999</c:v>
                </c:pt>
                <c:pt idx="6">
                  <c:v>13.589</c:v>
                </c:pt>
                <c:pt idx="7">
                  <c:v>13.902000000000001</c:v>
                </c:pt>
                <c:pt idx="8">
                  <c:v>14.208</c:v>
                </c:pt>
                <c:pt idx="9">
                  <c:v>14.786</c:v>
                </c:pt>
                <c:pt idx="10">
                  <c:v>15.465</c:v>
                </c:pt>
                <c:pt idx="11">
                  <c:v>16.132999999999999</c:v>
                </c:pt>
                <c:pt idx="12">
                  <c:v>16.8</c:v>
                </c:pt>
                <c:pt idx="13">
                  <c:v>17.443999999999999</c:v>
                </c:pt>
                <c:pt idx="14">
                  <c:v>18.094000000000001</c:v>
                </c:pt>
                <c:pt idx="15">
                  <c:v>18.728999999999999</c:v>
                </c:pt>
                <c:pt idx="16">
                  <c:v>19.358999999999998</c:v>
                </c:pt>
                <c:pt idx="17">
                  <c:v>19.983000000000001</c:v>
                </c:pt>
                <c:pt idx="18">
                  <c:v>21.220000000000002</c:v>
                </c:pt>
                <c:pt idx="19">
                  <c:v>22.419</c:v>
                </c:pt>
                <c:pt idx="20">
                  <c:v>23.606000000000002</c:v>
                </c:pt>
                <c:pt idx="21">
                  <c:v>24.771000000000001</c:v>
                </c:pt>
                <c:pt idx="22">
                  <c:v>25.901999999999997</c:v>
                </c:pt>
                <c:pt idx="23">
                  <c:v>27.017199999999999</c:v>
                </c:pt>
                <c:pt idx="24">
                  <c:v>29.180600000000002</c:v>
                </c:pt>
                <c:pt idx="25">
                  <c:v>31.246700000000001</c:v>
                </c:pt>
                <c:pt idx="26">
                  <c:v>33.202300000000001</c:v>
                </c:pt>
                <c:pt idx="27">
                  <c:v>35.045500000000004</c:v>
                </c:pt>
                <c:pt idx="28">
                  <c:v>36.774699999999996</c:v>
                </c:pt>
                <c:pt idx="29">
                  <c:v>38.3887</c:v>
                </c:pt>
                <c:pt idx="30">
                  <c:v>39.8767</c:v>
                </c:pt>
                <c:pt idx="31">
                  <c:v>41.257999999999996</c:v>
                </c:pt>
                <c:pt idx="32">
                  <c:v>42.532200000000003</c:v>
                </c:pt>
                <c:pt idx="33">
                  <c:v>43.708799999999997</c:v>
                </c:pt>
                <c:pt idx="34">
                  <c:v>44.807400000000001</c:v>
                </c:pt>
                <c:pt idx="35">
                  <c:v>46.789899999999996</c:v>
                </c:pt>
                <c:pt idx="36">
                  <c:v>48.990600000000001</c:v>
                </c:pt>
                <c:pt idx="37">
                  <c:v>51.017800000000001</c:v>
                </c:pt>
                <c:pt idx="38">
                  <c:v>52.939899999999994</c:v>
                </c:pt>
                <c:pt idx="39">
                  <c:v>54.785900000000005</c:v>
                </c:pt>
                <c:pt idx="40">
                  <c:v>56.574999999999996</c:v>
                </c:pt>
                <c:pt idx="41">
                  <c:v>58.3065</c:v>
                </c:pt>
                <c:pt idx="42">
                  <c:v>59.9602</c:v>
                </c:pt>
                <c:pt idx="43">
                  <c:v>61.545499999999997</c:v>
                </c:pt>
                <c:pt idx="44">
                  <c:v>64.480399999999989</c:v>
                </c:pt>
                <c:pt idx="45">
                  <c:v>67.079599999999999</c:v>
                </c:pt>
                <c:pt idx="46">
                  <c:v>69.352000000000004</c:v>
                </c:pt>
                <c:pt idx="47">
                  <c:v>71.306899999999999</c:v>
                </c:pt>
                <c:pt idx="48">
                  <c:v>72.9739</c:v>
                </c:pt>
                <c:pt idx="49">
                  <c:v>74.362400000000008</c:v>
                </c:pt>
                <c:pt idx="50">
                  <c:v>76.423299999999998</c:v>
                </c:pt>
                <c:pt idx="51">
                  <c:v>77.697900000000004</c:v>
                </c:pt>
                <c:pt idx="52">
                  <c:v>78.3352</c:v>
                </c:pt>
                <c:pt idx="53">
                  <c:v>78.494600000000005</c:v>
                </c:pt>
                <c:pt idx="54">
                  <c:v>78.285499999999999</c:v>
                </c:pt>
                <c:pt idx="55">
                  <c:v>77.807699999999997</c:v>
                </c:pt>
                <c:pt idx="56">
                  <c:v>77.130899999999997</c:v>
                </c:pt>
                <c:pt idx="57">
                  <c:v>76.3048</c:v>
                </c:pt>
                <c:pt idx="58">
                  <c:v>75.369469999999993</c:v>
                </c:pt>
                <c:pt idx="59">
                  <c:v>74.36466999999999</c:v>
                </c:pt>
                <c:pt idx="60">
                  <c:v>73.31035</c:v>
                </c:pt>
                <c:pt idx="61">
                  <c:v>71.142880000000005</c:v>
                </c:pt>
                <c:pt idx="62">
                  <c:v>68.415220000000005</c:v>
                </c:pt>
                <c:pt idx="63">
                  <c:v>65.758939999999996</c:v>
                </c:pt>
                <c:pt idx="64">
                  <c:v>63.243699999999997</c:v>
                </c:pt>
                <c:pt idx="65">
                  <c:v>60.869250000000001</c:v>
                </c:pt>
                <c:pt idx="66">
                  <c:v>58.655419999999999</c:v>
                </c:pt>
                <c:pt idx="67">
                  <c:v>56.582079999999998</c:v>
                </c:pt>
                <c:pt idx="68">
                  <c:v>54.649149999999999</c:v>
                </c:pt>
                <c:pt idx="69">
                  <c:v>52.846559999999997</c:v>
                </c:pt>
                <c:pt idx="70">
                  <c:v>49.602160000000005</c:v>
                </c:pt>
                <c:pt idx="71">
                  <c:v>46.758559999999996</c:v>
                </c:pt>
                <c:pt idx="72">
                  <c:v>44.255569999999999</c:v>
                </c:pt>
                <c:pt idx="73">
                  <c:v>42.033029999999997</c:v>
                </c:pt>
                <c:pt idx="74">
                  <c:v>40.060850000000002</c:v>
                </c:pt>
                <c:pt idx="75">
                  <c:v>38.298960000000001</c:v>
                </c:pt>
                <c:pt idx="76">
                  <c:v>35.285829999999997</c:v>
                </c:pt>
                <c:pt idx="77">
                  <c:v>32.81335</c:v>
                </c:pt>
                <c:pt idx="78">
                  <c:v>30.761319999999998</c:v>
                </c:pt>
                <c:pt idx="79">
                  <c:v>29.399639999999998</c:v>
                </c:pt>
                <c:pt idx="80">
                  <c:v>28.078219999999998</c:v>
                </c:pt>
                <c:pt idx="81">
                  <c:v>26.747</c:v>
                </c:pt>
                <c:pt idx="82">
                  <c:v>25.545940000000002</c:v>
                </c:pt>
                <c:pt idx="83">
                  <c:v>24.455010000000001</c:v>
                </c:pt>
                <c:pt idx="84">
                  <c:v>23.454190000000001</c:v>
                </c:pt>
                <c:pt idx="85">
                  <c:v>22.533459999999998</c:v>
                </c:pt>
                <c:pt idx="86">
                  <c:v>21.682810000000003</c:v>
                </c:pt>
                <c:pt idx="87">
                  <c:v>20.161679999999997</c:v>
                </c:pt>
                <c:pt idx="88">
                  <c:v>18.54054</c:v>
                </c:pt>
                <c:pt idx="89">
                  <c:v>17.179606000000003</c:v>
                </c:pt>
                <c:pt idx="90">
                  <c:v>16.018834000000002</c:v>
                </c:pt>
                <c:pt idx="91">
                  <c:v>15.018183000000001</c:v>
                </c:pt>
                <c:pt idx="92">
                  <c:v>14.147626000000001</c:v>
                </c:pt>
                <c:pt idx="93">
                  <c:v>13.387143</c:v>
                </c:pt>
                <c:pt idx="94">
                  <c:v>12.706721</c:v>
                </c:pt>
                <c:pt idx="95">
                  <c:v>12.106347999999999</c:v>
                </c:pt>
                <c:pt idx="96">
                  <c:v>11.065719</c:v>
                </c:pt>
                <c:pt idx="97">
                  <c:v>10.205209</c:v>
                </c:pt>
                <c:pt idx="98">
                  <c:v>9.4857859999999992</c:v>
                </c:pt>
                <c:pt idx="99">
                  <c:v>8.86843</c:v>
                </c:pt>
                <c:pt idx="100">
                  <c:v>8.3331250000000008</c:v>
                </c:pt>
                <c:pt idx="101">
                  <c:v>7.8648609999999994</c:v>
                </c:pt>
                <c:pt idx="102">
                  <c:v>7.0834280000000005</c:v>
                </c:pt>
                <c:pt idx="103">
                  <c:v>6.4550849999999995</c:v>
                </c:pt>
                <c:pt idx="104">
                  <c:v>5.9388069999999997</c:v>
                </c:pt>
                <c:pt idx="105">
                  <c:v>5.5055769999999997</c:v>
                </c:pt>
                <c:pt idx="106">
                  <c:v>5.137384</c:v>
                </c:pt>
                <c:pt idx="107">
                  <c:v>4.8192180000000002</c:v>
                </c:pt>
                <c:pt idx="108">
                  <c:v>4.5420749999999996</c:v>
                </c:pt>
                <c:pt idx="109">
                  <c:v>4.2979500000000002</c:v>
                </c:pt>
                <c:pt idx="110">
                  <c:v>4.0808399999999994</c:v>
                </c:pt>
                <c:pt idx="111">
                  <c:v>3.8877420000000003</c:v>
                </c:pt>
                <c:pt idx="112">
                  <c:v>3.7126549999999998</c:v>
                </c:pt>
                <c:pt idx="113">
                  <c:v>3.411505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A-574B-8271-576A8B9AF151}"/>
            </c:ext>
          </c:extLst>
        </c:ser>
        <c:ser>
          <c:idx val="1"/>
          <c:order val="1"/>
          <c:tx>
            <c:strRef>
              <c:f>stoppingC3F8!$C$1</c:f>
              <c:strCache>
                <c:ptCount val="1"/>
                <c:pt idx="0">
                  <c:v>He</c:v>
                </c:pt>
              </c:strCache>
            </c:strRef>
          </c:tx>
          <c:marker>
            <c:symbol val="none"/>
          </c:marker>
          <c:xVal>
            <c:numRef>
              <c:f>stoppingC3F8!$A$2:$A$115</c:f>
              <c:numCache>
                <c:formatCode>General</c:formatCode>
                <c:ptCount val="114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22.5</c:v>
                </c:pt>
                <c:pt idx="37">
                  <c:v>25</c:v>
                </c:pt>
                <c:pt idx="38">
                  <c:v>27.5</c:v>
                </c:pt>
                <c:pt idx="39">
                  <c:v>30</c:v>
                </c:pt>
                <c:pt idx="40">
                  <c:v>32.5</c:v>
                </c:pt>
                <c:pt idx="41">
                  <c:v>35</c:v>
                </c:pt>
                <c:pt idx="42">
                  <c:v>37.5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100</c:v>
                </c:pt>
                <c:pt idx="53">
                  <c:v>110</c:v>
                </c:pt>
                <c:pt idx="54">
                  <c:v>120</c:v>
                </c:pt>
                <c:pt idx="55">
                  <c:v>130</c:v>
                </c:pt>
                <c:pt idx="56">
                  <c:v>140</c:v>
                </c:pt>
                <c:pt idx="57">
                  <c:v>150</c:v>
                </c:pt>
                <c:pt idx="58">
                  <c:v>160</c:v>
                </c:pt>
                <c:pt idx="59">
                  <c:v>170</c:v>
                </c:pt>
                <c:pt idx="60">
                  <c:v>180</c:v>
                </c:pt>
                <c:pt idx="61">
                  <c:v>200</c:v>
                </c:pt>
                <c:pt idx="62">
                  <c:v>225</c:v>
                </c:pt>
                <c:pt idx="63">
                  <c:v>250</c:v>
                </c:pt>
                <c:pt idx="64">
                  <c:v>275</c:v>
                </c:pt>
                <c:pt idx="65">
                  <c:v>300</c:v>
                </c:pt>
                <c:pt idx="66">
                  <c:v>325</c:v>
                </c:pt>
                <c:pt idx="67">
                  <c:v>350</c:v>
                </c:pt>
                <c:pt idx="68">
                  <c:v>375</c:v>
                </c:pt>
                <c:pt idx="69">
                  <c:v>400</c:v>
                </c:pt>
                <c:pt idx="70">
                  <c:v>450</c:v>
                </c:pt>
                <c:pt idx="71">
                  <c:v>500</c:v>
                </c:pt>
                <c:pt idx="72">
                  <c:v>550</c:v>
                </c:pt>
                <c:pt idx="73">
                  <c:v>600</c:v>
                </c:pt>
                <c:pt idx="74">
                  <c:v>650</c:v>
                </c:pt>
                <c:pt idx="75">
                  <c:v>700</c:v>
                </c:pt>
                <c:pt idx="76">
                  <c:v>800</c:v>
                </c:pt>
                <c:pt idx="77">
                  <c:v>900</c:v>
                </c:pt>
                <c:pt idx="78">
                  <c:v>1000</c:v>
                </c:pt>
                <c:pt idx="79">
                  <c:v>1100</c:v>
                </c:pt>
                <c:pt idx="80">
                  <c:v>1200</c:v>
                </c:pt>
                <c:pt idx="81">
                  <c:v>1300</c:v>
                </c:pt>
                <c:pt idx="82">
                  <c:v>1400</c:v>
                </c:pt>
                <c:pt idx="83">
                  <c:v>1500</c:v>
                </c:pt>
                <c:pt idx="84">
                  <c:v>1600</c:v>
                </c:pt>
                <c:pt idx="85">
                  <c:v>1700</c:v>
                </c:pt>
                <c:pt idx="86">
                  <c:v>1800</c:v>
                </c:pt>
                <c:pt idx="87">
                  <c:v>2000</c:v>
                </c:pt>
                <c:pt idx="88">
                  <c:v>2250</c:v>
                </c:pt>
                <c:pt idx="89">
                  <c:v>2500</c:v>
                </c:pt>
                <c:pt idx="90">
                  <c:v>2750</c:v>
                </c:pt>
                <c:pt idx="91">
                  <c:v>3000</c:v>
                </c:pt>
                <c:pt idx="92">
                  <c:v>3250</c:v>
                </c:pt>
                <c:pt idx="93">
                  <c:v>3500</c:v>
                </c:pt>
                <c:pt idx="94">
                  <c:v>3750</c:v>
                </c:pt>
                <c:pt idx="95">
                  <c:v>4000</c:v>
                </c:pt>
                <c:pt idx="96">
                  <c:v>4500</c:v>
                </c:pt>
                <c:pt idx="97">
                  <c:v>5000</c:v>
                </c:pt>
                <c:pt idx="98">
                  <c:v>5500</c:v>
                </c:pt>
                <c:pt idx="99">
                  <c:v>6000</c:v>
                </c:pt>
                <c:pt idx="100">
                  <c:v>6500</c:v>
                </c:pt>
                <c:pt idx="101">
                  <c:v>7000</c:v>
                </c:pt>
                <c:pt idx="102">
                  <c:v>8000</c:v>
                </c:pt>
                <c:pt idx="103">
                  <c:v>9000</c:v>
                </c:pt>
                <c:pt idx="104">
                  <c:v>10000</c:v>
                </c:pt>
                <c:pt idx="105">
                  <c:v>11000</c:v>
                </c:pt>
                <c:pt idx="106">
                  <c:v>12000</c:v>
                </c:pt>
                <c:pt idx="107">
                  <c:v>13000</c:v>
                </c:pt>
                <c:pt idx="108">
                  <c:v>14000</c:v>
                </c:pt>
                <c:pt idx="109">
                  <c:v>15000</c:v>
                </c:pt>
                <c:pt idx="110">
                  <c:v>16000</c:v>
                </c:pt>
                <c:pt idx="111">
                  <c:v>17000</c:v>
                </c:pt>
                <c:pt idx="112">
                  <c:v>18000</c:v>
                </c:pt>
                <c:pt idx="113">
                  <c:v>20000</c:v>
                </c:pt>
              </c:numCache>
            </c:numRef>
          </c:xVal>
          <c:yVal>
            <c:numRef>
              <c:f>stoppingC3F8!$C$2:$C$115</c:f>
              <c:numCache>
                <c:formatCode>0.00E+00</c:formatCode>
                <c:ptCount val="114"/>
                <c:pt idx="0">
                  <c:v>30.96</c:v>
                </c:pt>
                <c:pt idx="1">
                  <c:v>31.39</c:v>
                </c:pt>
                <c:pt idx="2">
                  <c:v>31.79</c:v>
                </c:pt>
                <c:pt idx="3">
                  <c:v>32.17</c:v>
                </c:pt>
                <c:pt idx="4">
                  <c:v>32.510000000000005</c:v>
                </c:pt>
                <c:pt idx="5">
                  <c:v>32.83</c:v>
                </c:pt>
                <c:pt idx="6">
                  <c:v>33.150000000000006</c:v>
                </c:pt>
                <c:pt idx="7">
                  <c:v>33.44</c:v>
                </c:pt>
                <c:pt idx="8">
                  <c:v>33.730000000000004</c:v>
                </c:pt>
                <c:pt idx="9">
                  <c:v>34.269999999999996</c:v>
                </c:pt>
                <c:pt idx="10">
                  <c:v>34.9</c:v>
                </c:pt>
                <c:pt idx="11">
                  <c:v>35.49</c:v>
                </c:pt>
                <c:pt idx="12">
                  <c:v>36.07</c:v>
                </c:pt>
                <c:pt idx="13">
                  <c:v>36.620000000000005</c:v>
                </c:pt>
                <c:pt idx="14">
                  <c:v>37.160000000000004</c:v>
                </c:pt>
                <c:pt idx="15">
                  <c:v>37.69</c:v>
                </c:pt>
                <c:pt idx="16">
                  <c:v>38.19</c:v>
                </c:pt>
                <c:pt idx="17">
                  <c:v>38.700000000000003</c:v>
                </c:pt>
                <c:pt idx="18">
                  <c:v>39.68</c:v>
                </c:pt>
                <c:pt idx="19">
                  <c:v>40.629999999999995</c:v>
                </c:pt>
                <c:pt idx="20">
                  <c:v>41.57</c:v>
                </c:pt>
                <c:pt idx="21">
                  <c:v>42.48</c:v>
                </c:pt>
                <c:pt idx="22">
                  <c:v>43.36</c:v>
                </c:pt>
                <c:pt idx="23">
                  <c:v>44.239999999999995</c:v>
                </c:pt>
                <c:pt idx="24">
                  <c:v>45.95</c:v>
                </c:pt>
                <c:pt idx="25">
                  <c:v>47.606000000000002</c:v>
                </c:pt>
                <c:pt idx="26">
                  <c:v>49.211999999999996</c:v>
                </c:pt>
                <c:pt idx="27">
                  <c:v>50.775999999999996</c:v>
                </c:pt>
                <c:pt idx="28">
                  <c:v>52.295999999999999</c:v>
                </c:pt>
                <c:pt idx="29">
                  <c:v>53.775999999999996</c:v>
                </c:pt>
                <c:pt idx="30">
                  <c:v>55.228999999999999</c:v>
                </c:pt>
                <c:pt idx="31">
                  <c:v>56.65</c:v>
                </c:pt>
                <c:pt idx="32">
                  <c:v>58.034999999999997</c:v>
                </c:pt>
                <c:pt idx="33">
                  <c:v>59.392000000000003</c:v>
                </c:pt>
                <c:pt idx="34">
                  <c:v>60.716999999999999</c:v>
                </c:pt>
                <c:pt idx="35">
                  <c:v>63.294000000000004</c:v>
                </c:pt>
                <c:pt idx="36">
                  <c:v>66.367000000000004</c:v>
                </c:pt>
                <c:pt idx="37">
                  <c:v>69.300999999999988</c:v>
                </c:pt>
                <c:pt idx="38">
                  <c:v>72.102000000000004</c:v>
                </c:pt>
                <c:pt idx="39">
                  <c:v>74.781999999999996</c:v>
                </c:pt>
                <c:pt idx="40">
                  <c:v>77.352999999999994</c:v>
                </c:pt>
                <c:pt idx="41">
                  <c:v>79.808999999999997</c:v>
                </c:pt>
                <c:pt idx="42">
                  <c:v>82.167000000000002</c:v>
                </c:pt>
                <c:pt idx="43">
                  <c:v>84.421999999999997</c:v>
                </c:pt>
                <c:pt idx="44">
                  <c:v>88.706999999999994</c:v>
                </c:pt>
                <c:pt idx="45">
                  <c:v>92.687999999999988</c:v>
                </c:pt>
                <c:pt idx="46">
                  <c:v>96.444000000000003</c:v>
                </c:pt>
                <c:pt idx="47">
                  <c:v>99.998000000000005</c:v>
                </c:pt>
                <c:pt idx="48">
                  <c:v>103.38499999999999</c:v>
                </c:pt>
                <c:pt idx="49">
                  <c:v>106.649</c:v>
                </c:pt>
                <c:pt idx="50">
                  <c:v>112.821</c:v>
                </c:pt>
                <c:pt idx="51">
                  <c:v>118.735</c:v>
                </c:pt>
                <c:pt idx="52">
                  <c:v>124.17999999999999</c:v>
                </c:pt>
                <c:pt idx="53">
                  <c:v>129.44999999999999</c:v>
                </c:pt>
                <c:pt idx="54">
                  <c:v>134.33799999999999</c:v>
                </c:pt>
                <c:pt idx="55">
                  <c:v>139.041</c:v>
                </c:pt>
                <c:pt idx="56">
                  <c:v>143.45599999999999</c:v>
                </c:pt>
                <c:pt idx="57">
                  <c:v>147.78</c:v>
                </c:pt>
                <c:pt idx="58">
                  <c:v>151.81299999999999</c:v>
                </c:pt>
                <c:pt idx="59">
                  <c:v>155.65200000000002</c:v>
                </c:pt>
                <c:pt idx="60">
                  <c:v>159.298</c:v>
                </c:pt>
                <c:pt idx="61">
                  <c:v>166.203</c:v>
                </c:pt>
                <c:pt idx="62">
                  <c:v>173.905</c:v>
                </c:pt>
                <c:pt idx="63">
                  <c:v>180.82400000000001</c:v>
                </c:pt>
                <c:pt idx="64">
                  <c:v>187.15630000000002</c:v>
                </c:pt>
                <c:pt idx="65">
                  <c:v>192.6986</c:v>
                </c:pt>
                <c:pt idx="66">
                  <c:v>197.74870000000001</c:v>
                </c:pt>
                <c:pt idx="67">
                  <c:v>202.30519999999999</c:v>
                </c:pt>
                <c:pt idx="68">
                  <c:v>206.36679999999998</c:v>
                </c:pt>
                <c:pt idx="69">
                  <c:v>210.03270000000001</c:v>
                </c:pt>
                <c:pt idx="70">
                  <c:v>216.2747</c:v>
                </c:pt>
                <c:pt idx="71">
                  <c:v>221.12709999999998</c:v>
                </c:pt>
                <c:pt idx="72">
                  <c:v>224.98740000000001</c:v>
                </c:pt>
                <c:pt idx="73">
                  <c:v>227.8536</c:v>
                </c:pt>
                <c:pt idx="74">
                  <c:v>229.92449999999999</c:v>
                </c:pt>
                <c:pt idx="75">
                  <c:v>231.29910000000001</c:v>
                </c:pt>
                <c:pt idx="76">
                  <c:v>232.4571</c:v>
                </c:pt>
                <c:pt idx="77">
                  <c:v>231.92349999999999</c:v>
                </c:pt>
                <c:pt idx="78">
                  <c:v>230.1961</c:v>
                </c:pt>
                <c:pt idx="79">
                  <c:v>227.57330000000002</c:v>
                </c:pt>
                <c:pt idx="80">
                  <c:v>224.45389999999998</c:v>
                </c:pt>
                <c:pt idx="81">
                  <c:v>220.93719999999999</c:v>
                </c:pt>
                <c:pt idx="82">
                  <c:v>217.22280000000001</c:v>
                </c:pt>
                <c:pt idx="83">
                  <c:v>213.21010000000001</c:v>
                </c:pt>
                <c:pt idx="84">
                  <c:v>209.19880000000001</c:v>
                </c:pt>
                <c:pt idx="85">
                  <c:v>205.18879999999999</c:v>
                </c:pt>
                <c:pt idx="86">
                  <c:v>201.1798</c:v>
                </c:pt>
                <c:pt idx="87">
                  <c:v>193.1643</c:v>
                </c:pt>
                <c:pt idx="88">
                  <c:v>183.54850000000002</c:v>
                </c:pt>
                <c:pt idx="89">
                  <c:v>174.53560000000002</c:v>
                </c:pt>
                <c:pt idx="90">
                  <c:v>166.1249</c:v>
                </c:pt>
                <c:pt idx="91">
                  <c:v>158.3158</c:v>
                </c:pt>
                <c:pt idx="92">
                  <c:v>151.2081</c:v>
                </c:pt>
                <c:pt idx="93">
                  <c:v>144.60130000000001</c:v>
                </c:pt>
                <c:pt idx="94">
                  <c:v>138.49545000000001</c:v>
                </c:pt>
                <c:pt idx="95">
                  <c:v>132.89024000000001</c:v>
                </c:pt>
                <c:pt idx="96">
                  <c:v>122.98143</c:v>
                </c:pt>
                <c:pt idx="97">
                  <c:v>114.47427</c:v>
                </c:pt>
                <c:pt idx="98">
                  <c:v>107.16833</c:v>
                </c:pt>
                <c:pt idx="99">
                  <c:v>100.76331</c:v>
                </c:pt>
                <c:pt idx="100">
                  <c:v>95.139009999999999</c:v>
                </c:pt>
                <c:pt idx="101">
                  <c:v>90.155289999999994</c:v>
                </c:pt>
                <c:pt idx="102">
                  <c:v>81.739159999999998</c:v>
                </c:pt>
                <c:pt idx="103">
                  <c:v>75.274300000000011</c:v>
                </c:pt>
                <c:pt idx="104">
                  <c:v>69.260360000000006</c:v>
                </c:pt>
                <c:pt idx="105">
                  <c:v>64.517099999999999</c:v>
                </c:pt>
                <c:pt idx="106">
                  <c:v>60.444339999999997</c:v>
                </c:pt>
                <c:pt idx="107">
                  <c:v>56.901989999999998</c:v>
                </c:pt>
                <c:pt idx="108">
                  <c:v>53.799950000000003</c:v>
                </c:pt>
                <c:pt idx="109">
                  <c:v>51.058160000000001</c:v>
                </c:pt>
                <c:pt idx="110">
                  <c:v>48.606589999999997</c:v>
                </c:pt>
                <c:pt idx="111">
                  <c:v>46.405190000000005</c:v>
                </c:pt>
                <c:pt idx="112">
                  <c:v>44.413940000000004</c:v>
                </c:pt>
                <c:pt idx="113">
                  <c:v>40.941790000000005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A-574B-8271-576A8B9AF151}"/>
            </c:ext>
          </c:extLst>
        </c:ser>
        <c:ser>
          <c:idx val="2"/>
          <c:order val="2"/>
          <c:tx>
            <c:strRef>
              <c:f>stoppingC3F8!$D$1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xVal>
            <c:numRef>
              <c:f>stoppingC3F8!$A$2:$A$115</c:f>
              <c:numCache>
                <c:formatCode>General</c:formatCode>
                <c:ptCount val="114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22.5</c:v>
                </c:pt>
                <c:pt idx="37">
                  <c:v>25</c:v>
                </c:pt>
                <c:pt idx="38">
                  <c:v>27.5</c:v>
                </c:pt>
                <c:pt idx="39">
                  <c:v>30</c:v>
                </c:pt>
                <c:pt idx="40">
                  <c:v>32.5</c:v>
                </c:pt>
                <c:pt idx="41">
                  <c:v>35</c:v>
                </c:pt>
                <c:pt idx="42">
                  <c:v>37.5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100</c:v>
                </c:pt>
                <c:pt idx="53">
                  <c:v>110</c:v>
                </c:pt>
                <c:pt idx="54">
                  <c:v>120</c:v>
                </c:pt>
                <c:pt idx="55">
                  <c:v>130</c:v>
                </c:pt>
                <c:pt idx="56">
                  <c:v>140</c:v>
                </c:pt>
                <c:pt idx="57">
                  <c:v>150</c:v>
                </c:pt>
                <c:pt idx="58">
                  <c:v>160</c:v>
                </c:pt>
                <c:pt idx="59">
                  <c:v>170</c:v>
                </c:pt>
                <c:pt idx="60">
                  <c:v>180</c:v>
                </c:pt>
                <c:pt idx="61">
                  <c:v>200</c:v>
                </c:pt>
                <c:pt idx="62">
                  <c:v>225</c:v>
                </c:pt>
                <c:pt idx="63">
                  <c:v>250</c:v>
                </c:pt>
                <c:pt idx="64">
                  <c:v>275</c:v>
                </c:pt>
                <c:pt idx="65">
                  <c:v>300</c:v>
                </c:pt>
                <c:pt idx="66">
                  <c:v>325</c:v>
                </c:pt>
                <c:pt idx="67">
                  <c:v>350</c:v>
                </c:pt>
                <c:pt idx="68">
                  <c:v>375</c:v>
                </c:pt>
                <c:pt idx="69">
                  <c:v>400</c:v>
                </c:pt>
                <c:pt idx="70">
                  <c:v>450</c:v>
                </c:pt>
                <c:pt idx="71">
                  <c:v>500</c:v>
                </c:pt>
                <c:pt idx="72">
                  <c:v>550</c:v>
                </c:pt>
                <c:pt idx="73">
                  <c:v>600</c:v>
                </c:pt>
                <c:pt idx="74">
                  <c:v>650</c:v>
                </c:pt>
                <c:pt idx="75">
                  <c:v>700</c:v>
                </c:pt>
                <c:pt idx="76">
                  <c:v>800</c:v>
                </c:pt>
                <c:pt idx="77">
                  <c:v>900</c:v>
                </c:pt>
                <c:pt idx="78">
                  <c:v>1000</c:v>
                </c:pt>
                <c:pt idx="79">
                  <c:v>1100</c:v>
                </c:pt>
                <c:pt idx="80">
                  <c:v>1200</c:v>
                </c:pt>
                <c:pt idx="81">
                  <c:v>1300</c:v>
                </c:pt>
                <c:pt idx="82">
                  <c:v>1400</c:v>
                </c:pt>
                <c:pt idx="83">
                  <c:v>1500</c:v>
                </c:pt>
                <c:pt idx="84">
                  <c:v>1600</c:v>
                </c:pt>
                <c:pt idx="85">
                  <c:v>1700</c:v>
                </c:pt>
                <c:pt idx="86">
                  <c:v>1800</c:v>
                </c:pt>
                <c:pt idx="87">
                  <c:v>2000</c:v>
                </c:pt>
                <c:pt idx="88">
                  <c:v>2250</c:v>
                </c:pt>
                <c:pt idx="89">
                  <c:v>2500</c:v>
                </c:pt>
                <c:pt idx="90">
                  <c:v>2750</c:v>
                </c:pt>
                <c:pt idx="91">
                  <c:v>3000</c:v>
                </c:pt>
                <c:pt idx="92">
                  <c:v>3250</c:v>
                </c:pt>
                <c:pt idx="93">
                  <c:v>3500</c:v>
                </c:pt>
                <c:pt idx="94">
                  <c:v>3750</c:v>
                </c:pt>
                <c:pt idx="95">
                  <c:v>4000</c:v>
                </c:pt>
                <c:pt idx="96">
                  <c:v>4500</c:v>
                </c:pt>
                <c:pt idx="97">
                  <c:v>5000</c:v>
                </c:pt>
                <c:pt idx="98">
                  <c:v>5500</c:v>
                </c:pt>
                <c:pt idx="99">
                  <c:v>6000</c:v>
                </c:pt>
                <c:pt idx="100">
                  <c:v>6500</c:v>
                </c:pt>
                <c:pt idx="101">
                  <c:v>7000</c:v>
                </c:pt>
                <c:pt idx="102">
                  <c:v>8000</c:v>
                </c:pt>
                <c:pt idx="103">
                  <c:v>9000</c:v>
                </c:pt>
                <c:pt idx="104">
                  <c:v>10000</c:v>
                </c:pt>
                <c:pt idx="105">
                  <c:v>11000</c:v>
                </c:pt>
                <c:pt idx="106">
                  <c:v>12000</c:v>
                </c:pt>
                <c:pt idx="107">
                  <c:v>13000</c:v>
                </c:pt>
                <c:pt idx="108">
                  <c:v>14000</c:v>
                </c:pt>
                <c:pt idx="109">
                  <c:v>15000</c:v>
                </c:pt>
                <c:pt idx="110">
                  <c:v>16000</c:v>
                </c:pt>
                <c:pt idx="111">
                  <c:v>17000</c:v>
                </c:pt>
                <c:pt idx="112">
                  <c:v>18000</c:v>
                </c:pt>
                <c:pt idx="113">
                  <c:v>20000</c:v>
                </c:pt>
              </c:numCache>
            </c:numRef>
          </c:xVal>
          <c:yVal>
            <c:numRef>
              <c:f>stoppingC3F8!$D$2:$D$115</c:f>
              <c:numCache>
                <c:formatCode>0.000E+00</c:formatCode>
                <c:ptCount val="114"/>
                <c:pt idx="0">
                  <c:v>120.83999999999999</c:v>
                </c:pt>
                <c:pt idx="1">
                  <c:v>123.13000000000001</c:v>
                </c:pt>
                <c:pt idx="2">
                  <c:v>125.17</c:v>
                </c:pt>
                <c:pt idx="3">
                  <c:v>126.98</c:v>
                </c:pt>
                <c:pt idx="4">
                  <c:v>128.65</c:v>
                </c:pt>
                <c:pt idx="5">
                  <c:v>130.19</c:v>
                </c:pt>
                <c:pt idx="6">
                  <c:v>131.5</c:v>
                </c:pt>
                <c:pt idx="7">
                  <c:v>132.79000000000002</c:v>
                </c:pt>
                <c:pt idx="8">
                  <c:v>133.96</c:v>
                </c:pt>
                <c:pt idx="9">
                  <c:v>136.03</c:v>
                </c:pt>
                <c:pt idx="10">
                  <c:v>138.16</c:v>
                </c:pt>
                <c:pt idx="11">
                  <c:v>140</c:v>
                </c:pt>
                <c:pt idx="12">
                  <c:v>141.57</c:v>
                </c:pt>
                <c:pt idx="13">
                  <c:v>142.96</c:v>
                </c:pt>
                <c:pt idx="14">
                  <c:v>144.09</c:v>
                </c:pt>
                <c:pt idx="15">
                  <c:v>145.16999999999999</c:v>
                </c:pt>
                <c:pt idx="16">
                  <c:v>146.10000000000002</c:v>
                </c:pt>
                <c:pt idx="17">
                  <c:v>146.88</c:v>
                </c:pt>
                <c:pt idx="18">
                  <c:v>148.34</c:v>
                </c:pt>
                <c:pt idx="19">
                  <c:v>149.46</c:v>
                </c:pt>
                <c:pt idx="20">
                  <c:v>150.47</c:v>
                </c:pt>
                <c:pt idx="21">
                  <c:v>151.28</c:v>
                </c:pt>
                <c:pt idx="22">
                  <c:v>152.01</c:v>
                </c:pt>
                <c:pt idx="23">
                  <c:v>152.69999999999999</c:v>
                </c:pt>
                <c:pt idx="24">
                  <c:v>153.86000000000001</c:v>
                </c:pt>
                <c:pt idx="25">
                  <c:v>154.85999999999999</c:v>
                </c:pt>
                <c:pt idx="26">
                  <c:v>155.77000000000001</c:v>
                </c:pt>
                <c:pt idx="27">
                  <c:v>156.63</c:v>
                </c:pt>
                <c:pt idx="28">
                  <c:v>157.44999999999999</c:v>
                </c:pt>
                <c:pt idx="29">
                  <c:v>158.25</c:v>
                </c:pt>
                <c:pt idx="30">
                  <c:v>159.05000000000001</c:v>
                </c:pt>
                <c:pt idx="31">
                  <c:v>159.85000000000002</c:v>
                </c:pt>
                <c:pt idx="32">
                  <c:v>160.65</c:v>
                </c:pt>
                <c:pt idx="33">
                  <c:v>161.45999999999998</c:v>
                </c:pt>
                <c:pt idx="34">
                  <c:v>162.26999999999998</c:v>
                </c:pt>
                <c:pt idx="35">
                  <c:v>163.93</c:v>
                </c:pt>
                <c:pt idx="36">
                  <c:v>166.05</c:v>
                </c:pt>
                <c:pt idx="37">
                  <c:v>166.72</c:v>
                </c:pt>
                <c:pt idx="38">
                  <c:v>166.45</c:v>
                </c:pt>
                <c:pt idx="39">
                  <c:v>167.47</c:v>
                </c:pt>
                <c:pt idx="40">
                  <c:v>169.1</c:v>
                </c:pt>
                <c:pt idx="41">
                  <c:v>171.12</c:v>
                </c:pt>
                <c:pt idx="42">
                  <c:v>173.3</c:v>
                </c:pt>
                <c:pt idx="43">
                  <c:v>175.53</c:v>
                </c:pt>
                <c:pt idx="44">
                  <c:v>179.66</c:v>
                </c:pt>
                <c:pt idx="45">
                  <c:v>183.3</c:v>
                </c:pt>
                <c:pt idx="46">
                  <c:v>186.47</c:v>
                </c:pt>
                <c:pt idx="47">
                  <c:v>189.11</c:v>
                </c:pt>
                <c:pt idx="48">
                  <c:v>191.28</c:v>
                </c:pt>
                <c:pt idx="49">
                  <c:v>193.23999999999998</c:v>
                </c:pt>
                <c:pt idx="50">
                  <c:v>196.42000000000002</c:v>
                </c:pt>
                <c:pt idx="51">
                  <c:v>199.2</c:v>
                </c:pt>
                <c:pt idx="52">
                  <c:v>201.64000000000001</c:v>
                </c:pt>
                <c:pt idx="53">
                  <c:v>204.07999999999998</c:v>
                </c:pt>
                <c:pt idx="54">
                  <c:v>206.54999999999998</c:v>
                </c:pt>
                <c:pt idx="55">
                  <c:v>209.10999999999999</c:v>
                </c:pt>
                <c:pt idx="56">
                  <c:v>211.82999999999998</c:v>
                </c:pt>
                <c:pt idx="57">
                  <c:v>214.78</c:v>
                </c:pt>
                <c:pt idx="58">
                  <c:v>217.94</c:v>
                </c:pt>
                <c:pt idx="59">
                  <c:v>221.2</c:v>
                </c:pt>
                <c:pt idx="60">
                  <c:v>224.74</c:v>
                </c:pt>
                <c:pt idx="61">
                  <c:v>232.52</c:v>
                </c:pt>
                <c:pt idx="62">
                  <c:v>243.13</c:v>
                </c:pt>
                <c:pt idx="63">
                  <c:v>254.79999999999998</c:v>
                </c:pt>
                <c:pt idx="64">
                  <c:v>267.27</c:v>
                </c:pt>
                <c:pt idx="65">
                  <c:v>280.19</c:v>
                </c:pt>
                <c:pt idx="66">
                  <c:v>293.54000000000002</c:v>
                </c:pt>
                <c:pt idx="67">
                  <c:v>307.19</c:v>
                </c:pt>
                <c:pt idx="68">
                  <c:v>320.92</c:v>
                </c:pt>
                <c:pt idx="69">
                  <c:v>334.72</c:v>
                </c:pt>
                <c:pt idx="70">
                  <c:v>362.19</c:v>
                </c:pt>
                <c:pt idx="71">
                  <c:v>389.34</c:v>
                </c:pt>
                <c:pt idx="72">
                  <c:v>415.71800000000002</c:v>
                </c:pt>
                <c:pt idx="73">
                  <c:v>441.4</c:v>
                </c:pt>
                <c:pt idx="74">
                  <c:v>466.06300000000005</c:v>
                </c:pt>
                <c:pt idx="75">
                  <c:v>489.892</c:v>
                </c:pt>
                <c:pt idx="76">
                  <c:v>534.60500000000002</c:v>
                </c:pt>
                <c:pt idx="77">
                  <c:v>575.67000000000007</c:v>
                </c:pt>
                <c:pt idx="78">
                  <c:v>613.24600000000009</c:v>
                </c:pt>
                <c:pt idx="79">
                  <c:v>647.50599999999997</c:v>
                </c:pt>
                <c:pt idx="80">
                  <c:v>678.73099999999999</c:v>
                </c:pt>
                <c:pt idx="81">
                  <c:v>707.30700000000002</c:v>
                </c:pt>
                <c:pt idx="82">
                  <c:v>733.22300000000007</c:v>
                </c:pt>
                <c:pt idx="83">
                  <c:v>756.87400000000002</c:v>
                </c:pt>
                <c:pt idx="84">
                  <c:v>778.45099999999991</c:v>
                </c:pt>
                <c:pt idx="85">
                  <c:v>798.05200000000002</c:v>
                </c:pt>
                <c:pt idx="86">
                  <c:v>815.87300000000005</c:v>
                </c:pt>
                <c:pt idx="87">
                  <c:v>846.96299999999997</c:v>
                </c:pt>
                <c:pt idx="88">
                  <c:v>878.24400000000003</c:v>
                </c:pt>
                <c:pt idx="89">
                  <c:v>902.88300000000004</c:v>
                </c:pt>
                <c:pt idx="90">
                  <c:v>922.16499999999996</c:v>
                </c:pt>
                <c:pt idx="91">
                  <c:v>937.18000000000006</c:v>
                </c:pt>
                <c:pt idx="92">
                  <c:v>948.72</c:v>
                </c:pt>
                <c:pt idx="93">
                  <c:v>957.48099999999999</c:v>
                </c:pt>
                <c:pt idx="94">
                  <c:v>963.95899999999995</c:v>
                </c:pt>
                <c:pt idx="95">
                  <c:v>968.55100000000004</c:v>
                </c:pt>
                <c:pt idx="96">
                  <c:v>973.56700000000001</c:v>
                </c:pt>
                <c:pt idx="97">
                  <c:v>974.21699999999998</c:v>
                </c:pt>
                <c:pt idx="98">
                  <c:v>971.79199999999992</c:v>
                </c:pt>
                <c:pt idx="99">
                  <c:v>967.08600000000001</c:v>
                </c:pt>
                <c:pt idx="100">
                  <c:v>960.59499999999991</c:v>
                </c:pt>
                <c:pt idx="101">
                  <c:v>952.81600000000003</c:v>
                </c:pt>
                <c:pt idx="102">
                  <c:v>934.78500000000008</c:v>
                </c:pt>
                <c:pt idx="103">
                  <c:v>914.58090000000004</c:v>
                </c:pt>
                <c:pt idx="104">
                  <c:v>893.49610000000007</c:v>
                </c:pt>
                <c:pt idx="105">
                  <c:v>872.22559999999999</c:v>
                </c:pt>
                <c:pt idx="106">
                  <c:v>851.16589999999997</c:v>
                </c:pt>
                <c:pt idx="107">
                  <c:v>830.51479999999992</c:v>
                </c:pt>
                <c:pt idx="108">
                  <c:v>810.47039999999993</c:v>
                </c:pt>
                <c:pt idx="109">
                  <c:v>790.93149999999991</c:v>
                </c:pt>
                <c:pt idx="110">
                  <c:v>772.09709999999995</c:v>
                </c:pt>
                <c:pt idx="111">
                  <c:v>753.9665</c:v>
                </c:pt>
                <c:pt idx="112">
                  <c:v>736.33899999999994</c:v>
                </c:pt>
                <c:pt idx="113">
                  <c:v>703.09170000000006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9A-574B-8271-576A8B9AF151}"/>
            </c:ext>
          </c:extLst>
        </c:ser>
        <c:ser>
          <c:idx val="3"/>
          <c:order val="3"/>
          <c:tx>
            <c:strRef>
              <c:f>stoppingC3F8!$E$1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xVal>
            <c:numRef>
              <c:f>stoppingC3F8!$A$2:$A$115</c:f>
              <c:numCache>
                <c:formatCode>General</c:formatCode>
                <c:ptCount val="114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22.5</c:v>
                </c:pt>
                <c:pt idx="37">
                  <c:v>25</c:v>
                </c:pt>
                <c:pt idx="38">
                  <c:v>27.5</c:v>
                </c:pt>
                <c:pt idx="39">
                  <c:v>30</c:v>
                </c:pt>
                <c:pt idx="40">
                  <c:v>32.5</c:v>
                </c:pt>
                <c:pt idx="41">
                  <c:v>35</c:v>
                </c:pt>
                <c:pt idx="42">
                  <c:v>37.5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100</c:v>
                </c:pt>
                <c:pt idx="53">
                  <c:v>110</c:v>
                </c:pt>
                <c:pt idx="54">
                  <c:v>120</c:v>
                </c:pt>
                <c:pt idx="55">
                  <c:v>130</c:v>
                </c:pt>
                <c:pt idx="56">
                  <c:v>140</c:v>
                </c:pt>
                <c:pt idx="57">
                  <c:v>150</c:v>
                </c:pt>
                <c:pt idx="58">
                  <c:v>160</c:v>
                </c:pt>
                <c:pt idx="59">
                  <c:v>170</c:v>
                </c:pt>
                <c:pt idx="60">
                  <c:v>180</c:v>
                </c:pt>
                <c:pt idx="61">
                  <c:v>200</c:v>
                </c:pt>
                <c:pt idx="62">
                  <c:v>225</c:v>
                </c:pt>
                <c:pt idx="63">
                  <c:v>250</c:v>
                </c:pt>
                <c:pt idx="64">
                  <c:v>275</c:v>
                </c:pt>
                <c:pt idx="65">
                  <c:v>300</c:v>
                </c:pt>
                <c:pt idx="66">
                  <c:v>325</c:v>
                </c:pt>
                <c:pt idx="67">
                  <c:v>350</c:v>
                </c:pt>
                <c:pt idx="68">
                  <c:v>375</c:v>
                </c:pt>
                <c:pt idx="69">
                  <c:v>400</c:v>
                </c:pt>
                <c:pt idx="70">
                  <c:v>450</c:v>
                </c:pt>
                <c:pt idx="71">
                  <c:v>500</c:v>
                </c:pt>
                <c:pt idx="72">
                  <c:v>550</c:v>
                </c:pt>
                <c:pt idx="73">
                  <c:v>600</c:v>
                </c:pt>
                <c:pt idx="74">
                  <c:v>650</c:v>
                </c:pt>
                <c:pt idx="75">
                  <c:v>700</c:v>
                </c:pt>
                <c:pt idx="76">
                  <c:v>800</c:v>
                </c:pt>
                <c:pt idx="77">
                  <c:v>900</c:v>
                </c:pt>
                <c:pt idx="78">
                  <c:v>1000</c:v>
                </c:pt>
                <c:pt idx="79">
                  <c:v>1100</c:v>
                </c:pt>
                <c:pt idx="80">
                  <c:v>1200</c:v>
                </c:pt>
                <c:pt idx="81">
                  <c:v>1300</c:v>
                </c:pt>
                <c:pt idx="82">
                  <c:v>1400</c:v>
                </c:pt>
                <c:pt idx="83">
                  <c:v>1500</c:v>
                </c:pt>
                <c:pt idx="84">
                  <c:v>1600</c:v>
                </c:pt>
                <c:pt idx="85">
                  <c:v>1700</c:v>
                </c:pt>
                <c:pt idx="86">
                  <c:v>1800</c:v>
                </c:pt>
                <c:pt idx="87">
                  <c:v>2000</c:v>
                </c:pt>
                <c:pt idx="88">
                  <c:v>2250</c:v>
                </c:pt>
                <c:pt idx="89">
                  <c:v>2500</c:v>
                </c:pt>
                <c:pt idx="90">
                  <c:v>2750</c:v>
                </c:pt>
                <c:pt idx="91">
                  <c:v>3000</c:v>
                </c:pt>
                <c:pt idx="92">
                  <c:v>3250</c:v>
                </c:pt>
                <c:pt idx="93">
                  <c:v>3500</c:v>
                </c:pt>
                <c:pt idx="94">
                  <c:v>3750</c:v>
                </c:pt>
                <c:pt idx="95">
                  <c:v>4000</c:v>
                </c:pt>
                <c:pt idx="96">
                  <c:v>4500</c:v>
                </c:pt>
                <c:pt idx="97">
                  <c:v>5000</c:v>
                </c:pt>
                <c:pt idx="98">
                  <c:v>5500</c:v>
                </c:pt>
                <c:pt idx="99">
                  <c:v>6000</c:v>
                </c:pt>
                <c:pt idx="100">
                  <c:v>6500</c:v>
                </c:pt>
                <c:pt idx="101">
                  <c:v>7000</c:v>
                </c:pt>
                <c:pt idx="102">
                  <c:v>8000</c:v>
                </c:pt>
                <c:pt idx="103">
                  <c:v>9000</c:v>
                </c:pt>
                <c:pt idx="104">
                  <c:v>10000</c:v>
                </c:pt>
                <c:pt idx="105">
                  <c:v>11000</c:v>
                </c:pt>
                <c:pt idx="106">
                  <c:v>12000</c:v>
                </c:pt>
                <c:pt idx="107">
                  <c:v>13000</c:v>
                </c:pt>
                <c:pt idx="108">
                  <c:v>14000</c:v>
                </c:pt>
                <c:pt idx="109">
                  <c:v>15000</c:v>
                </c:pt>
                <c:pt idx="110">
                  <c:v>16000</c:v>
                </c:pt>
                <c:pt idx="111">
                  <c:v>17000</c:v>
                </c:pt>
                <c:pt idx="112">
                  <c:v>18000</c:v>
                </c:pt>
                <c:pt idx="113">
                  <c:v>20000</c:v>
                </c:pt>
              </c:numCache>
            </c:numRef>
          </c:xVal>
          <c:yVal>
            <c:numRef>
              <c:f>stoppingC3F8!$E$2:$E$115</c:f>
              <c:numCache>
                <c:formatCode>0.00E+00</c:formatCode>
                <c:ptCount val="114"/>
                <c:pt idx="0">
                  <c:v>143.10999999999999</c:v>
                </c:pt>
                <c:pt idx="1">
                  <c:v>146.16999999999999</c:v>
                </c:pt>
                <c:pt idx="2">
                  <c:v>148.79000000000002</c:v>
                </c:pt>
                <c:pt idx="3">
                  <c:v>151.16999999999999</c:v>
                </c:pt>
                <c:pt idx="4">
                  <c:v>153.4</c:v>
                </c:pt>
                <c:pt idx="5">
                  <c:v>155.41</c:v>
                </c:pt>
                <c:pt idx="6">
                  <c:v>157.19</c:v>
                </c:pt>
                <c:pt idx="7">
                  <c:v>158.93</c:v>
                </c:pt>
                <c:pt idx="8">
                  <c:v>160.45999999999998</c:v>
                </c:pt>
                <c:pt idx="9">
                  <c:v>163.24</c:v>
                </c:pt>
                <c:pt idx="10">
                  <c:v>166.21</c:v>
                </c:pt>
                <c:pt idx="11">
                  <c:v>168.78</c:v>
                </c:pt>
                <c:pt idx="12">
                  <c:v>170.97000000000003</c:v>
                </c:pt>
                <c:pt idx="13">
                  <c:v>172.87</c:v>
                </c:pt>
                <c:pt idx="14">
                  <c:v>174.51999999999998</c:v>
                </c:pt>
                <c:pt idx="15">
                  <c:v>176</c:v>
                </c:pt>
                <c:pt idx="16">
                  <c:v>177.32999999999998</c:v>
                </c:pt>
                <c:pt idx="17">
                  <c:v>178.52</c:v>
                </c:pt>
                <c:pt idx="18">
                  <c:v>180.45999999999998</c:v>
                </c:pt>
                <c:pt idx="19">
                  <c:v>182.17000000000002</c:v>
                </c:pt>
                <c:pt idx="20">
                  <c:v>183.55</c:v>
                </c:pt>
                <c:pt idx="21">
                  <c:v>184.72000000000003</c:v>
                </c:pt>
                <c:pt idx="22">
                  <c:v>185.7</c:v>
                </c:pt>
                <c:pt idx="23">
                  <c:v>186.60000000000002</c:v>
                </c:pt>
                <c:pt idx="24">
                  <c:v>188.08</c:v>
                </c:pt>
                <c:pt idx="25">
                  <c:v>189.23000000000002</c:v>
                </c:pt>
                <c:pt idx="26">
                  <c:v>190.26999999999998</c:v>
                </c:pt>
                <c:pt idx="27">
                  <c:v>191.23000000000002</c:v>
                </c:pt>
                <c:pt idx="28">
                  <c:v>192.05</c:v>
                </c:pt>
                <c:pt idx="29">
                  <c:v>192.82999999999998</c:v>
                </c:pt>
                <c:pt idx="30">
                  <c:v>193.5</c:v>
                </c:pt>
                <c:pt idx="31">
                  <c:v>194.26999999999998</c:v>
                </c:pt>
                <c:pt idx="32">
                  <c:v>194.94</c:v>
                </c:pt>
                <c:pt idx="33">
                  <c:v>195.72</c:v>
                </c:pt>
                <c:pt idx="34">
                  <c:v>196.43</c:v>
                </c:pt>
                <c:pt idx="35">
                  <c:v>197.82999999999998</c:v>
                </c:pt>
                <c:pt idx="36">
                  <c:v>199.67000000000002</c:v>
                </c:pt>
                <c:pt idx="37">
                  <c:v>201.43</c:v>
                </c:pt>
                <c:pt idx="38">
                  <c:v>203.42000000000002</c:v>
                </c:pt>
                <c:pt idx="39">
                  <c:v>202.07999999999998</c:v>
                </c:pt>
                <c:pt idx="40">
                  <c:v>201.8</c:v>
                </c:pt>
                <c:pt idx="41">
                  <c:v>202.74</c:v>
                </c:pt>
                <c:pt idx="42">
                  <c:v>204.36</c:v>
                </c:pt>
                <c:pt idx="43">
                  <c:v>206.37</c:v>
                </c:pt>
                <c:pt idx="44">
                  <c:v>210.92000000000002</c:v>
                </c:pt>
                <c:pt idx="45">
                  <c:v>215.18</c:v>
                </c:pt>
                <c:pt idx="46">
                  <c:v>218.95</c:v>
                </c:pt>
                <c:pt idx="47">
                  <c:v>221.96</c:v>
                </c:pt>
                <c:pt idx="48">
                  <c:v>224.36</c:v>
                </c:pt>
                <c:pt idx="49">
                  <c:v>226.2</c:v>
                </c:pt>
                <c:pt idx="50">
                  <c:v>228.59</c:v>
                </c:pt>
                <c:pt idx="51">
                  <c:v>230.02</c:v>
                </c:pt>
                <c:pt idx="52">
                  <c:v>230.83999999999997</c:v>
                </c:pt>
                <c:pt idx="53">
                  <c:v>231.55</c:v>
                </c:pt>
                <c:pt idx="54">
                  <c:v>232.18</c:v>
                </c:pt>
                <c:pt idx="55">
                  <c:v>233.06</c:v>
                </c:pt>
                <c:pt idx="56">
                  <c:v>234.16</c:v>
                </c:pt>
                <c:pt idx="57">
                  <c:v>235.54</c:v>
                </c:pt>
                <c:pt idx="58">
                  <c:v>237.17000000000002</c:v>
                </c:pt>
                <c:pt idx="59">
                  <c:v>239.13</c:v>
                </c:pt>
                <c:pt idx="60">
                  <c:v>241.4</c:v>
                </c:pt>
                <c:pt idx="61">
                  <c:v>246.74</c:v>
                </c:pt>
                <c:pt idx="62">
                  <c:v>255.07</c:v>
                </c:pt>
                <c:pt idx="63">
                  <c:v>264.85000000000002</c:v>
                </c:pt>
                <c:pt idx="64">
                  <c:v>275.82</c:v>
                </c:pt>
                <c:pt idx="65">
                  <c:v>287.91000000000003</c:v>
                </c:pt>
                <c:pt idx="66">
                  <c:v>300.77000000000004</c:v>
                </c:pt>
                <c:pt idx="67">
                  <c:v>314.18</c:v>
                </c:pt>
                <c:pt idx="68">
                  <c:v>328</c:v>
                </c:pt>
                <c:pt idx="69">
                  <c:v>342.23</c:v>
                </c:pt>
                <c:pt idx="70">
                  <c:v>371.12</c:v>
                </c:pt>
                <c:pt idx="71">
                  <c:v>400.37</c:v>
                </c:pt>
                <c:pt idx="72">
                  <c:v>429.31</c:v>
                </c:pt>
                <c:pt idx="73">
                  <c:v>457.7</c:v>
                </c:pt>
                <c:pt idx="74">
                  <c:v>485.51</c:v>
                </c:pt>
                <c:pt idx="75">
                  <c:v>512.41</c:v>
                </c:pt>
                <c:pt idx="76">
                  <c:v>563.55000000000007</c:v>
                </c:pt>
                <c:pt idx="77">
                  <c:v>611.00400000000002</c:v>
                </c:pt>
                <c:pt idx="78">
                  <c:v>654.625</c:v>
                </c:pt>
                <c:pt idx="79">
                  <c:v>694.87</c:v>
                </c:pt>
                <c:pt idx="80">
                  <c:v>731.70999999999992</c:v>
                </c:pt>
                <c:pt idx="81">
                  <c:v>765.62600000000009</c:v>
                </c:pt>
                <c:pt idx="82">
                  <c:v>796.80199999999991</c:v>
                </c:pt>
                <c:pt idx="83">
                  <c:v>825.428</c:v>
                </c:pt>
                <c:pt idx="84">
                  <c:v>851.69499999999994</c:v>
                </c:pt>
                <c:pt idx="85">
                  <c:v>875.99599999999998</c:v>
                </c:pt>
                <c:pt idx="86">
                  <c:v>898.327</c:v>
                </c:pt>
                <c:pt idx="87">
                  <c:v>937.96</c:v>
                </c:pt>
                <c:pt idx="88">
                  <c:v>979.5809999999999</c:v>
                </c:pt>
                <c:pt idx="89">
                  <c:v>1014.388</c:v>
                </c:pt>
                <c:pt idx="90">
                  <c:v>1042.059</c:v>
                </c:pt>
                <c:pt idx="91">
                  <c:v>1065.779</c:v>
                </c:pt>
                <c:pt idx="92">
                  <c:v>1085.538</c:v>
                </c:pt>
                <c:pt idx="93">
                  <c:v>1102.328</c:v>
                </c:pt>
                <c:pt idx="94">
                  <c:v>1116.143</c:v>
                </c:pt>
                <c:pt idx="95">
                  <c:v>1127.979</c:v>
                </c:pt>
                <c:pt idx="96">
                  <c:v>1145.701</c:v>
                </c:pt>
                <c:pt idx="97">
                  <c:v>1157.473</c:v>
                </c:pt>
                <c:pt idx="98">
                  <c:v>1165.2829999999999</c:v>
                </c:pt>
                <c:pt idx="99">
                  <c:v>1170.1220000000001</c:v>
                </c:pt>
                <c:pt idx="100">
                  <c:v>1171.9829999999999</c:v>
                </c:pt>
                <c:pt idx="101">
                  <c:v>1171.8630000000001</c:v>
                </c:pt>
                <c:pt idx="102">
                  <c:v>1166.664</c:v>
                </c:pt>
                <c:pt idx="103">
                  <c:v>1156.5050000000001</c:v>
                </c:pt>
                <c:pt idx="104">
                  <c:v>1143.376</c:v>
                </c:pt>
                <c:pt idx="105">
                  <c:v>1127.268</c:v>
                </c:pt>
                <c:pt idx="106">
                  <c:v>1110.1769999999999</c:v>
                </c:pt>
                <c:pt idx="107">
                  <c:v>1093.0989999999999</c:v>
                </c:pt>
                <c:pt idx="108">
                  <c:v>1075.0309999999999</c:v>
                </c:pt>
                <c:pt idx="109">
                  <c:v>1055.9712999999999</c:v>
                </c:pt>
                <c:pt idx="110">
                  <c:v>1037.9186</c:v>
                </c:pt>
                <c:pt idx="111">
                  <c:v>1019.8717</c:v>
                </c:pt>
                <c:pt idx="112">
                  <c:v>1001.8297</c:v>
                </c:pt>
                <c:pt idx="113">
                  <c:v>966.05719999999997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9A-574B-8271-576A8B9AF151}"/>
            </c:ext>
          </c:extLst>
        </c:ser>
        <c:ser>
          <c:idx val="4"/>
          <c:order val="4"/>
          <c:tx>
            <c:strRef>
              <c:f>stoppingC3F8!$F$1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xVal>
            <c:numRef>
              <c:f>stoppingC3F8!$A$2:$A$115</c:f>
              <c:numCache>
                <c:formatCode>General</c:formatCode>
                <c:ptCount val="114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20</c:v>
                </c:pt>
                <c:pt idx="36">
                  <c:v>22.5</c:v>
                </c:pt>
                <c:pt idx="37">
                  <c:v>25</c:v>
                </c:pt>
                <c:pt idx="38">
                  <c:v>27.5</c:v>
                </c:pt>
                <c:pt idx="39">
                  <c:v>30</c:v>
                </c:pt>
                <c:pt idx="40">
                  <c:v>32.5</c:v>
                </c:pt>
                <c:pt idx="41">
                  <c:v>35</c:v>
                </c:pt>
                <c:pt idx="42">
                  <c:v>37.5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100</c:v>
                </c:pt>
                <c:pt idx="53">
                  <c:v>110</c:v>
                </c:pt>
                <c:pt idx="54">
                  <c:v>120</c:v>
                </c:pt>
                <c:pt idx="55">
                  <c:v>130</c:v>
                </c:pt>
                <c:pt idx="56">
                  <c:v>140</c:v>
                </c:pt>
                <c:pt idx="57">
                  <c:v>150</c:v>
                </c:pt>
                <c:pt idx="58">
                  <c:v>160</c:v>
                </c:pt>
                <c:pt idx="59">
                  <c:v>170</c:v>
                </c:pt>
                <c:pt idx="60">
                  <c:v>180</c:v>
                </c:pt>
                <c:pt idx="61">
                  <c:v>200</c:v>
                </c:pt>
                <c:pt idx="62">
                  <c:v>225</c:v>
                </c:pt>
                <c:pt idx="63">
                  <c:v>250</c:v>
                </c:pt>
                <c:pt idx="64">
                  <c:v>275</c:v>
                </c:pt>
                <c:pt idx="65">
                  <c:v>300</c:v>
                </c:pt>
                <c:pt idx="66">
                  <c:v>325</c:v>
                </c:pt>
                <c:pt idx="67">
                  <c:v>350</c:v>
                </c:pt>
                <c:pt idx="68">
                  <c:v>375</c:v>
                </c:pt>
                <c:pt idx="69">
                  <c:v>400</c:v>
                </c:pt>
                <c:pt idx="70">
                  <c:v>450</c:v>
                </c:pt>
                <c:pt idx="71">
                  <c:v>500</c:v>
                </c:pt>
                <c:pt idx="72">
                  <c:v>550</c:v>
                </c:pt>
                <c:pt idx="73">
                  <c:v>600</c:v>
                </c:pt>
                <c:pt idx="74">
                  <c:v>650</c:v>
                </c:pt>
                <c:pt idx="75">
                  <c:v>700</c:v>
                </c:pt>
                <c:pt idx="76">
                  <c:v>800</c:v>
                </c:pt>
                <c:pt idx="77">
                  <c:v>900</c:v>
                </c:pt>
                <c:pt idx="78">
                  <c:v>1000</c:v>
                </c:pt>
                <c:pt idx="79">
                  <c:v>1100</c:v>
                </c:pt>
                <c:pt idx="80">
                  <c:v>1200</c:v>
                </c:pt>
                <c:pt idx="81">
                  <c:v>1300</c:v>
                </c:pt>
                <c:pt idx="82">
                  <c:v>1400</c:v>
                </c:pt>
                <c:pt idx="83">
                  <c:v>1500</c:v>
                </c:pt>
                <c:pt idx="84">
                  <c:v>1600</c:v>
                </c:pt>
                <c:pt idx="85">
                  <c:v>1700</c:v>
                </c:pt>
                <c:pt idx="86">
                  <c:v>1800</c:v>
                </c:pt>
                <c:pt idx="87">
                  <c:v>2000</c:v>
                </c:pt>
                <c:pt idx="88">
                  <c:v>2250</c:v>
                </c:pt>
                <c:pt idx="89">
                  <c:v>2500</c:v>
                </c:pt>
                <c:pt idx="90">
                  <c:v>2750</c:v>
                </c:pt>
                <c:pt idx="91">
                  <c:v>3000</c:v>
                </c:pt>
                <c:pt idx="92">
                  <c:v>3250</c:v>
                </c:pt>
                <c:pt idx="93">
                  <c:v>3500</c:v>
                </c:pt>
                <c:pt idx="94">
                  <c:v>3750</c:v>
                </c:pt>
                <c:pt idx="95">
                  <c:v>4000</c:v>
                </c:pt>
                <c:pt idx="96">
                  <c:v>4500</c:v>
                </c:pt>
                <c:pt idx="97">
                  <c:v>5000</c:v>
                </c:pt>
                <c:pt idx="98">
                  <c:v>5500</c:v>
                </c:pt>
                <c:pt idx="99">
                  <c:v>6000</c:v>
                </c:pt>
                <c:pt idx="100">
                  <c:v>6500</c:v>
                </c:pt>
                <c:pt idx="101">
                  <c:v>7000</c:v>
                </c:pt>
                <c:pt idx="102">
                  <c:v>8000</c:v>
                </c:pt>
                <c:pt idx="103">
                  <c:v>9000</c:v>
                </c:pt>
                <c:pt idx="104">
                  <c:v>10000</c:v>
                </c:pt>
                <c:pt idx="105">
                  <c:v>11000</c:v>
                </c:pt>
                <c:pt idx="106">
                  <c:v>12000</c:v>
                </c:pt>
                <c:pt idx="107">
                  <c:v>13000</c:v>
                </c:pt>
                <c:pt idx="108">
                  <c:v>14000</c:v>
                </c:pt>
                <c:pt idx="109">
                  <c:v>15000</c:v>
                </c:pt>
                <c:pt idx="110">
                  <c:v>16000</c:v>
                </c:pt>
                <c:pt idx="111">
                  <c:v>17000</c:v>
                </c:pt>
                <c:pt idx="112">
                  <c:v>18000</c:v>
                </c:pt>
                <c:pt idx="113">
                  <c:v>20000</c:v>
                </c:pt>
              </c:numCache>
            </c:numRef>
          </c:xVal>
          <c:yVal>
            <c:numRef>
              <c:f>stoppingC3F8!$F$2:$F$115</c:f>
              <c:numCache>
                <c:formatCode>0.000E+00</c:formatCode>
                <c:ptCount val="114"/>
                <c:pt idx="0">
                  <c:v>179.99</c:v>
                </c:pt>
                <c:pt idx="1">
                  <c:v>184.23</c:v>
                </c:pt>
                <c:pt idx="2">
                  <c:v>188.02999999999997</c:v>
                </c:pt>
                <c:pt idx="3">
                  <c:v>191.4</c:v>
                </c:pt>
                <c:pt idx="4">
                  <c:v>194.54</c:v>
                </c:pt>
                <c:pt idx="5">
                  <c:v>197.36</c:v>
                </c:pt>
                <c:pt idx="6">
                  <c:v>200.05</c:v>
                </c:pt>
                <c:pt idx="7">
                  <c:v>202.42000000000002</c:v>
                </c:pt>
                <c:pt idx="8">
                  <c:v>204.67</c:v>
                </c:pt>
                <c:pt idx="9">
                  <c:v>208.71</c:v>
                </c:pt>
                <c:pt idx="10">
                  <c:v>213.09</c:v>
                </c:pt>
                <c:pt idx="11">
                  <c:v>216.78</c:v>
                </c:pt>
                <c:pt idx="12">
                  <c:v>219.91</c:v>
                </c:pt>
                <c:pt idx="13">
                  <c:v>222.68</c:v>
                </c:pt>
                <c:pt idx="14">
                  <c:v>225.09</c:v>
                </c:pt>
                <c:pt idx="15">
                  <c:v>227.26</c:v>
                </c:pt>
                <c:pt idx="16">
                  <c:v>229.09</c:v>
                </c:pt>
                <c:pt idx="17">
                  <c:v>230.78</c:v>
                </c:pt>
                <c:pt idx="18">
                  <c:v>233.57</c:v>
                </c:pt>
                <c:pt idx="19">
                  <c:v>235.84</c:v>
                </c:pt>
                <c:pt idx="20">
                  <c:v>237.62</c:v>
                </c:pt>
                <c:pt idx="21">
                  <c:v>239.11</c:v>
                </c:pt>
                <c:pt idx="22">
                  <c:v>240.32999999999998</c:v>
                </c:pt>
                <c:pt idx="23">
                  <c:v>241.29000000000002</c:v>
                </c:pt>
                <c:pt idx="24">
                  <c:v>242.73</c:v>
                </c:pt>
                <c:pt idx="25">
                  <c:v>243.68</c:v>
                </c:pt>
                <c:pt idx="26">
                  <c:v>244.27</c:v>
                </c:pt>
                <c:pt idx="27">
                  <c:v>244.62</c:v>
                </c:pt>
                <c:pt idx="28">
                  <c:v>244.76</c:v>
                </c:pt>
                <c:pt idx="29">
                  <c:v>244.79000000000002</c:v>
                </c:pt>
                <c:pt idx="30">
                  <c:v>244.73000000000002</c:v>
                </c:pt>
                <c:pt idx="31">
                  <c:v>244.59</c:v>
                </c:pt>
                <c:pt idx="32">
                  <c:v>244.46999999999997</c:v>
                </c:pt>
                <c:pt idx="33">
                  <c:v>244.19</c:v>
                </c:pt>
                <c:pt idx="34">
                  <c:v>244.04</c:v>
                </c:pt>
                <c:pt idx="35">
                  <c:v>243.58999999999997</c:v>
                </c:pt>
                <c:pt idx="36">
                  <c:v>242.95</c:v>
                </c:pt>
                <c:pt idx="37">
                  <c:v>242.45999999999998</c:v>
                </c:pt>
                <c:pt idx="38">
                  <c:v>242.16</c:v>
                </c:pt>
                <c:pt idx="39">
                  <c:v>241.76999999999998</c:v>
                </c:pt>
                <c:pt idx="40">
                  <c:v>241.61</c:v>
                </c:pt>
                <c:pt idx="41">
                  <c:v>241.5</c:v>
                </c:pt>
                <c:pt idx="42">
                  <c:v>241.5</c:v>
                </c:pt>
                <c:pt idx="43">
                  <c:v>245</c:v>
                </c:pt>
                <c:pt idx="44">
                  <c:v>249.3</c:v>
                </c:pt>
                <c:pt idx="45">
                  <c:v>250.6</c:v>
                </c:pt>
                <c:pt idx="46">
                  <c:v>250.6</c:v>
                </c:pt>
                <c:pt idx="47">
                  <c:v>249.9</c:v>
                </c:pt>
                <c:pt idx="48">
                  <c:v>248.9</c:v>
                </c:pt>
                <c:pt idx="49">
                  <c:v>247.8</c:v>
                </c:pt>
                <c:pt idx="50">
                  <c:v>245.87</c:v>
                </c:pt>
                <c:pt idx="51">
                  <c:v>244.8</c:v>
                </c:pt>
                <c:pt idx="52">
                  <c:v>244.69</c:v>
                </c:pt>
                <c:pt idx="53">
                  <c:v>245.58</c:v>
                </c:pt>
                <c:pt idx="54">
                  <c:v>247.16000000000003</c:v>
                </c:pt>
                <c:pt idx="55">
                  <c:v>249.45999999999998</c:v>
                </c:pt>
                <c:pt idx="56">
                  <c:v>252.11</c:v>
                </c:pt>
                <c:pt idx="57">
                  <c:v>255.16000000000003</c:v>
                </c:pt>
                <c:pt idx="58">
                  <c:v>258.55</c:v>
                </c:pt>
                <c:pt idx="59">
                  <c:v>261.96999999999997</c:v>
                </c:pt>
                <c:pt idx="60">
                  <c:v>265.58</c:v>
                </c:pt>
                <c:pt idx="61">
                  <c:v>273.08000000000004</c:v>
                </c:pt>
                <c:pt idx="62">
                  <c:v>282.64</c:v>
                </c:pt>
                <c:pt idx="63">
                  <c:v>292.24</c:v>
                </c:pt>
                <c:pt idx="64">
                  <c:v>302.12</c:v>
                </c:pt>
                <c:pt idx="65">
                  <c:v>311.99</c:v>
                </c:pt>
                <c:pt idx="66">
                  <c:v>322.18</c:v>
                </c:pt>
                <c:pt idx="67">
                  <c:v>332.43</c:v>
                </c:pt>
                <c:pt idx="68">
                  <c:v>342.99</c:v>
                </c:pt>
                <c:pt idx="69">
                  <c:v>353.64</c:v>
                </c:pt>
                <c:pt idx="70">
                  <c:v>375.38</c:v>
                </c:pt>
                <c:pt idx="71">
                  <c:v>397.58</c:v>
                </c:pt>
                <c:pt idx="72">
                  <c:v>420.14</c:v>
                </c:pt>
                <c:pt idx="73">
                  <c:v>442.88</c:v>
                </c:pt>
                <c:pt idx="74">
                  <c:v>465.65000000000003</c:v>
                </c:pt>
                <c:pt idx="75">
                  <c:v>488.5</c:v>
                </c:pt>
                <c:pt idx="76">
                  <c:v>534.12</c:v>
                </c:pt>
                <c:pt idx="77">
                  <c:v>579.37</c:v>
                </c:pt>
                <c:pt idx="78">
                  <c:v>624.04</c:v>
                </c:pt>
                <c:pt idx="79">
                  <c:v>668.14</c:v>
                </c:pt>
                <c:pt idx="80">
                  <c:v>711.43</c:v>
                </c:pt>
                <c:pt idx="81">
                  <c:v>753.77</c:v>
                </c:pt>
                <c:pt idx="82">
                  <c:v>795.0200000000001</c:v>
                </c:pt>
                <c:pt idx="83">
                  <c:v>835.18000000000006</c:v>
                </c:pt>
                <c:pt idx="84">
                  <c:v>874.20999999999992</c:v>
                </c:pt>
                <c:pt idx="85">
                  <c:v>911.91</c:v>
                </c:pt>
                <c:pt idx="86">
                  <c:v>948.37</c:v>
                </c:pt>
                <c:pt idx="87">
                  <c:v>1017.83</c:v>
                </c:pt>
                <c:pt idx="88">
                  <c:v>1095.8630000000001</c:v>
                </c:pt>
                <c:pt idx="89">
                  <c:v>1167.067</c:v>
                </c:pt>
                <c:pt idx="90">
                  <c:v>1229.4000000000001</c:v>
                </c:pt>
                <c:pt idx="91">
                  <c:v>1285.8309999999999</c:v>
                </c:pt>
                <c:pt idx="92">
                  <c:v>1334.34</c:v>
                </c:pt>
                <c:pt idx="93">
                  <c:v>1376.9110000000001</c:v>
                </c:pt>
                <c:pt idx="94">
                  <c:v>1414.5329999999999</c:v>
                </c:pt>
                <c:pt idx="95">
                  <c:v>1447.1980000000001</c:v>
                </c:pt>
                <c:pt idx="96">
                  <c:v>1499.627</c:v>
                </c:pt>
                <c:pt idx="97">
                  <c:v>1539.16</c:v>
                </c:pt>
                <c:pt idx="98">
                  <c:v>1567.769</c:v>
                </c:pt>
                <c:pt idx="99">
                  <c:v>1587.4369999999999</c:v>
                </c:pt>
                <c:pt idx="100">
                  <c:v>1602.1510000000001</c:v>
                </c:pt>
                <c:pt idx="101">
                  <c:v>1610.902</c:v>
                </c:pt>
                <c:pt idx="102">
                  <c:v>1618.49</c:v>
                </c:pt>
                <c:pt idx="103">
                  <c:v>1616.1610000000001</c:v>
                </c:pt>
                <c:pt idx="104">
                  <c:v>1607.8920000000001</c:v>
                </c:pt>
                <c:pt idx="105">
                  <c:v>1594.6690000000001</c:v>
                </c:pt>
                <c:pt idx="106">
                  <c:v>1580.479</c:v>
                </c:pt>
                <c:pt idx="107">
                  <c:v>1563.316</c:v>
                </c:pt>
                <c:pt idx="108">
                  <c:v>1546.174</c:v>
                </c:pt>
                <c:pt idx="109">
                  <c:v>1528.05</c:v>
                </c:pt>
                <c:pt idx="110">
                  <c:v>1510.94</c:v>
                </c:pt>
                <c:pt idx="111">
                  <c:v>1492.8420000000001</c:v>
                </c:pt>
                <c:pt idx="112">
                  <c:v>1475.7539999999999</c:v>
                </c:pt>
                <c:pt idx="113">
                  <c:v>1441.6020000000001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9A-574B-8271-576A8B9AF151}"/>
            </c:ext>
          </c:extLst>
        </c:ser>
        <c:ser>
          <c:idx val="7"/>
          <c:order val="5"/>
          <c:tx>
            <c:v>19F(g,a)15N</c:v>
          </c:tx>
          <c:spPr>
            <a:ln>
              <a:noFill/>
            </a:ln>
          </c:spPr>
          <c:marker>
            <c:symbol val="triangle"/>
            <c:size val="18"/>
            <c:spPr>
              <a:solidFill>
                <a:srgbClr val="FF08FB"/>
              </a:solidFill>
              <a:ln w="28575">
                <a:solidFill>
                  <a:schemeClr val="tx1"/>
                </a:solidFill>
              </a:ln>
            </c:spPr>
          </c:marker>
          <c:xVal>
            <c:numRef>
              <c:f>master!$G$2</c:f>
              <c:numCache>
                <c:formatCode>0.0</c:formatCode>
                <c:ptCount val="1"/>
                <c:pt idx="0">
                  <c:v>292.63157894736838</c:v>
                </c:pt>
              </c:numCache>
            </c:numRef>
          </c:xVal>
          <c:yVal>
            <c:numRef>
              <c:f>master!$H$2</c:f>
              <c:numCache>
                <c:formatCode>0.0</c:formatCode>
                <c:ptCount val="1"/>
                <c:pt idx="0">
                  <c:v>275.82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F9A-574B-8271-576A8B9AF151}"/>
            </c:ext>
          </c:extLst>
        </c:ser>
        <c:ser>
          <c:idx val="11"/>
          <c:order val="6"/>
          <c:tx>
            <c:v>13C(g,n)12C</c:v>
          </c:tx>
          <c:spPr>
            <a:ln>
              <a:noFill/>
            </a:ln>
          </c:spPr>
          <c:marker>
            <c:symbol val="diamond"/>
            <c:size val="15"/>
            <c:spPr>
              <a:solidFill>
                <a:srgbClr val="B4FF0B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master!$G$4</c:f>
              <c:numCache>
                <c:formatCode>0.0</c:formatCode>
                <c:ptCount val="1"/>
                <c:pt idx="0">
                  <c:v>34.899230769230741</c:v>
                </c:pt>
              </c:numCache>
            </c:numRef>
          </c:xVal>
          <c:yVal>
            <c:numRef>
              <c:f>master!$H$4</c:f>
              <c:numCache>
                <c:formatCode>0.0</c:formatCode>
                <c:ptCount val="1"/>
                <c:pt idx="0">
                  <c:v>169.1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F9A-574B-8271-576A8B9AF151}"/>
            </c:ext>
          </c:extLst>
        </c:ser>
        <c:ser>
          <c:idx val="8"/>
          <c:order val="7"/>
          <c:tx>
            <c:v>Bell dE/dx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master!$B$42:$B$43</c:f>
              <c:numCache>
                <c:formatCode>0.00E+00</c:formatCode>
                <c:ptCount val="2"/>
                <c:pt idx="0">
                  <c:v>0.01</c:v>
                </c:pt>
                <c:pt idx="1">
                  <c:v>100000</c:v>
                </c:pt>
              </c:numCache>
            </c:numRef>
          </c:xVal>
          <c:yVal>
            <c:numRef>
              <c:f>master!$C$42:$C$43</c:f>
              <c:numCache>
                <c:formatCode>General</c:formatCode>
                <c:ptCount val="2"/>
                <c:pt idx="0">
                  <c:v>213.96482456397325</c:v>
                </c:pt>
                <c:pt idx="1">
                  <c:v>213.96482456397325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F9A-574B-8271-576A8B9AF151}"/>
            </c:ext>
          </c:extLst>
        </c:ser>
        <c:ser>
          <c:idx val="9"/>
          <c:order val="8"/>
          <c:tx>
            <c:v>Harper dE/dx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master!$B$46:$B$47</c:f>
              <c:numCache>
                <c:formatCode>0.00E+00</c:formatCode>
                <c:ptCount val="2"/>
                <c:pt idx="0">
                  <c:v>0.01</c:v>
                </c:pt>
                <c:pt idx="1">
                  <c:v>100000</c:v>
                </c:pt>
              </c:numCache>
            </c:numRef>
          </c:xVal>
          <c:yVal>
            <c:numRef>
              <c:f>master!$C$46:$C$47</c:f>
              <c:numCache>
                <c:formatCode>General</c:formatCode>
                <c:ptCount val="2"/>
                <c:pt idx="0">
                  <c:v>226.84475889989977</c:v>
                </c:pt>
                <c:pt idx="1">
                  <c:v>226.84475889989977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F9A-574B-8271-576A8B9AF151}"/>
            </c:ext>
          </c:extLst>
        </c:ser>
        <c:ser>
          <c:idx val="10"/>
          <c:order val="9"/>
          <c:tx>
            <c:v>Ecrit</c:v>
          </c:tx>
          <c:spPr>
            <a:ln w="7620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master!$B$50:$B$51</c:f>
              <c:numCache>
                <c:formatCode>General</c:formatCode>
                <c:ptCount val="2"/>
                <c:pt idx="0">
                  <c:v>133.62131643974922</c:v>
                </c:pt>
                <c:pt idx="1">
                  <c:v>133.62131643974922</c:v>
                </c:pt>
              </c:numCache>
            </c:numRef>
          </c:xVal>
          <c:yVal>
            <c:numRef>
              <c:f>master!$C$50:$C$51</c:f>
              <c:numCache>
                <c:formatCode>0.00E+00</c:formatCode>
                <c:ptCount val="2"/>
                <c:pt idx="0">
                  <c:v>0.01</c:v>
                </c:pt>
                <c:pt idx="1">
                  <c:v>100000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F9A-574B-8271-576A8B9AF151}"/>
            </c:ext>
          </c:extLst>
        </c:ser>
        <c:ser>
          <c:idx val="5"/>
          <c:order val="10"/>
          <c:tx>
            <c:v>19F(n,n)19F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6600"/>
              </a:solidFill>
            </c:spPr>
          </c:marker>
          <c:xVal>
            <c:numRef>
              <c:f>master!$L$2</c:f>
              <c:numCache>
                <c:formatCode>General</c:formatCode>
                <c:ptCount val="1"/>
                <c:pt idx="0">
                  <c:v>1.5199999999999996</c:v>
                </c:pt>
              </c:numCache>
            </c:numRef>
          </c:xVal>
          <c:yVal>
            <c:numRef>
              <c:f>master!$M$2</c:f>
              <c:numCache>
                <c:formatCode>General</c:formatCode>
                <c:ptCount val="1"/>
                <c:pt idx="0">
                  <c:v>197.36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F9A-574B-8271-576A8B9AF151}"/>
            </c:ext>
          </c:extLst>
        </c:ser>
        <c:ser>
          <c:idx val="6"/>
          <c:order val="11"/>
          <c:tx>
            <c:v>12C(n,n)12C</c:v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FF0000"/>
              </a:solidFill>
            </c:spPr>
          </c:marker>
          <c:xVal>
            <c:numRef>
              <c:f>master!$L$4</c:f>
              <c:numCache>
                <c:formatCode>0.0</c:formatCode>
                <c:ptCount val="1"/>
                <c:pt idx="0">
                  <c:v>2.2721893491124261</c:v>
                </c:pt>
              </c:numCache>
            </c:numRef>
          </c:xVal>
          <c:yVal>
            <c:numRef>
              <c:f>master!$M$4</c:f>
              <c:numCache>
                <c:formatCode>0.0</c:formatCode>
                <c:ptCount val="1"/>
                <c:pt idx="0">
                  <c:v>138.16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F9A-574B-8271-576A8B9AF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979864"/>
        <c:axId val="2106987176"/>
      </c:scatterChart>
      <c:valAx>
        <c:axId val="2106979864"/>
        <c:scaling>
          <c:logBase val="10"/>
          <c:orientation val="minMax"/>
          <c:max val="2000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E</a:t>
                </a:r>
                <a:r>
                  <a:rPr lang="en-US" sz="2400" baseline="-25000"/>
                  <a:t>ion</a:t>
                </a:r>
                <a:r>
                  <a:rPr lang="en-US" sz="2400"/>
                  <a:t>(keV)</a:t>
                </a:r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06987176"/>
        <c:crosses val="autoZero"/>
        <c:crossBetween val="midCat"/>
      </c:valAx>
      <c:valAx>
        <c:axId val="2106987176"/>
        <c:scaling>
          <c:logBase val="10"/>
          <c:orientation val="minMax"/>
          <c:max val="1000"/>
          <c:min val="1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dE/dx</a:t>
                </a:r>
                <a:r>
                  <a:rPr lang="en-US" sz="2400" baseline="0"/>
                  <a:t> (keV/</a:t>
                </a:r>
                <a:r>
                  <a:rPr lang="en-US" sz="2400" baseline="0">
                    <a:latin typeface="Symbol"/>
                  </a:rPr>
                  <a:t>m</a:t>
                </a:r>
                <a:r>
                  <a:rPr lang="en-US" sz="2400" baseline="0"/>
                  <a:t>m)</a:t>
                </a:r>
                <a:endParaRPr lang="en-US" sz="2400"/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0697986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873782196716938"/>
          <c:y val="8.3598806197612383E-2"/>
          <c:w val="0.39459745762711862"/>
          <c:h val="0.308467614935229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800" kern="600" spc="-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330200</xdr:colOff>
      <xdr:row>4</xdr:row>
      <xdr:rowOff>50800</xdr:rowOff>
    </xdr:from>
    <xdr:to>
      <xdr:col>19</xdr:col>
      <xdr:colOff>342900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11</xdr:row>
      <xdr:rowOff>12700</xdr:rowOff>
    </xdr:from>
    <xdr:to>
      <xdr:col>18</xdr:col>
      <xdr:colOff>330200</xdr:colOff>
      <xdr:row>49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17" workbookViewId="0">
      <selection activeCell="A11" sqref="A11:A61"/>
    </sheetView>
  </sheetViews>
  <sheetFormatPr baseColWidth="10" defaultRowHeight="16" x14ac:dyDescent="0.2"/>
  <cols>
    <col min="1" max="16384" width="10.83203125" style="1"/>
  </cols>
  <sheetData>
    <row r="1" spans="1:11" x14ac:dyDescent="0.2">
      <c r="A1" s="1" t="s">
        <v>96</v>
      </c>
      <c r="B1" s="1">
        <f>master!B1</f>
        <v>17</v>
      </c>
      <c r="D1" s="2" t="s">
        <v>0</v>
      </c>
      <c r="G1" s="3" t="s">
        <v>1</v>
      </c>
      <c r="I1" s="30" t="s">
        <v>98</v>
      </c>
      <c r="J1" s="30" t="s">
        <v>99</v>
      </c>
      <c r="K1" s="30" t="s">
        <v>100</v>
      </c>
    </row>
    <row r="2" spans="1:11" x14ac:dyDescent="0.2">
      <c r="A2" s="1" t="s">
        <v>97</v>
      </c>
      <c r="B2" s="1">
        <f>master!B2</f>
        <v>86</v>
      </c>
      <c r="D2" s="1" t="s">
        <v>1</v>
      </c>
      <c r="I2" s="30"/>
      <c r="J2" s="30">
        <f>$B$1-LOOKUP(B2,J11:J61,B11:B61)</f>
        <v>6</v>
      </c>
      <c r="K2" s="30">
        <f ca="1">$B$2-INDIRECT(ADDRESS(31+$B$1,10,1,TRUE,"vaporpressure"))</f>
        <v>-108.13301180834674</v>
      </c>
    </row>
    <row r="3" spans="1:11" x14ac:dyDescent="0.2">
      <c r="A3" s="1" t="s">
        <v>1</v>
      </c>
      <c r="B3" s="1" t="s">
        <v>1</v>
      </c>
    </row>
    <row r="4" spans="1:11" x14ac:dyDescent="0.2">
      <c r="A4" s="1" t="s">
        <v>1</v>
      </c>
      <c r="B4" s="1" t="s">
        <v>1</v>
      </c>
    </row>
    <row r="5" spans="1:11" x14ac:dyDescent="0.2">
      <c r="A5" s="1" t="s">
        <v>1</v>
      </c>
    </row>
    <row r="6" spans="1:11" x14ac:dyDescent="0.2">
      <c r="A6" s="1" t="s">
        <v>3</v>
      </c>
      <c r="B6" s="1">
        <v>345.02</v>
      </c>
    </row>
    <row r="7" spans="1:11" x14ac:dyDescent="0.2">
      <c r="A7" s="1" t="s">
        <v>1</v>
      </c>
      <c r="B7" s="1" t="s">
        <v>1</v>
      </c>
    </row>
    <row r="8" spans="1:11" x14ac:dyDescent="0.2">
      <c r="D8" s="1" t="s">
        <v>2</v>
      </c>
    </row>
    <row r="10" spans="1:11" x14ac:dyDescent="0.2">
      <c r="A10" s="1" t="s">
        <v>4</v>
      </c>
      <c r="B10" s="1" t="s">
        <v>5</v>
      </c>
      <c r="C10" s="1" t="s">
        <v>6</v>
      </c>
      <c r="D10" s="1" t="s">
        <v>7</v>
      </c>
      <c r="E10" s="1" t="s">
        <v>1</v>
      </c>
      <c r="F10" s="1" t="s">
        <v>1</v>
      </c>
      <c r="G10" s="1" t="s">
        <v>8</v>
      </c>
      <c r="H10" s="1" t="s">
        <v>9</v>
      </c>
      <c r="I10" s="1" t="s">
        <v>10</v>
      </c>
      <c r="J10" s="1" t="s">
        <v>11</v>
      </c>
      <c r="K10" s="8" t="s">
        <v>21</v>
      </c>
    </row>
    <row r="11" spans="1:11" x14ac:dyDescent="0.2">
      <c r="A11" s="1">
        <v>278.14999999999998</v>
      </c>
      <c r="B11" s="1">
        <f>A11-273.15</f>
        <v>5</v>
      </c>
      <c r="C11" s="4">
        <f>(9/5)*B11+32</f>
        <v>41</v>
      </c>
      <c r="D11" s="1">
        <f>A11/$B$6</f>
        <v>0.80618514868703262</v>
      </c>
      <c r="E11" s="1" t="s">
        <v>1</v>
      </c>
      <c r="F11" s="1" t="s">
        <v>1</v>
      </c>
      <c r="G11">
        <v>486</v>
      </c>
      <c r="H11" s="1">
        <f>G11*7.50061683</f>
        <v>3645.29977938</v>
      </c>
      <c r="I11" s="1">
        <f>H11*0.00131578947</f>
        <v>4.7964470647015274</v>
      </c>
      <c r="J11" s="1">
        <f t="shared" ref="J11:J16" si="0">I11*14.6959488</f>
        <v>70.488340484763938</v>
      </c>
      <c r="K11" s="8">
        <f t="shared" ref="K11:K16" si="1">G11*1000</f>
        <v>486000</v>
      </c>
    </row>
    <row r="12" spans="1:11" x14ac:dyDescent="0.2">
      <c r="A12" s="1">
        <v>279.14999999999998</v>
      </c>
      <c r="B12" s="1">
        <f>A12-273.15</f>
        <v>6</v>
      </c>
      <c r="C12" s="4">
        <f>(9/5)*B12+32</f>
        <v>42.8</v>
      </c>
      <c r="D12" s="1">
        <f t="shared" ref="D12:D61" si="2">A12/$B$6</f>
        <v>0.80908353138948463</v>
      </c>
      <c r="E12" s="1" t="s">
        <v>1</v>
      </c>
      <c r="F12" s="1" t="s">
        <v>1</v>
      </c>
      <c r="G12">
        <v>501.34000000000003</v>
      </c>
      <c r="H12" s="1">
        <f t="shared" ref="H12:H61" si="3">G12*7.50061683</f>
        <v>3760.3592415522003</v>
      </c>
      <c r="I12" s="1">
        <f t="shared" ref="I12:I61" si="4">H12*0.00131578947</f>
        <v>4.9478410934515713</v>
      </c>
      <c r="J12" s="1">
        <f t="shared" si="0"/>
        <v>72.713219379900309</v>
      </c>
      <c r="K12" s="8">
        <f t="shared" si="1"/>
        <v>501340.00000000006</v>
      </c>
    </row>
    <row r="13" spans="1:11" x14ac:dyDescent="0.2">
      <c r="A13" s="1">
        <v>280.14999999999998</v>
      </c>
      <c r="B13" s="1">
        <f t="shared" ref="B13:B61" si="5">A13-273.15</f>
        <v>7</v>
      </c>
      <c r="C13" s="4">
        <f t="shared" ref="C13:C61" si="6">(9/5)*B13+32</f>
        <v>44.6</v>
      </c>
      <c r="D13" s="1">
        <f t="shared" si="2"/>
        <v>0.81198191409193665</v>
      </c>
      <c r="E13" s="1" t="s">
        <v>1</v>
      </c>
      <c r="F13" s="1" t="s">
        <v>1</v>
      </c>
      <c r="G13">
        <v>517.04000000000008</v>
      </c>
      <c r="H13" s="1">
        <f t="shared" si="3"/>
        <v>3878.1189257832007</v>
      </c>
      <c r="I13" s="1">
        <f t="shared" si="4"/>
        <v>5.1027880459532469</v>
      </c>
      <c r="J13" s="1">
        <f t="shared" si="0"/>
        <v>74.99031186058096</v>
      </c>
      <c r="K13" s="8">
        <f t="shared" si="1"/>
        <v>517040.00000000006</v>
      </c>
    </row>
    <row r="14" spans="1:11" x14ac:dyDescent="0.2">
      <c r="A14" s="1">
        <v>281.14999999999998</v>
      </c>
      <c r="B14" s="1">
        <f t="shared" si="5"/>
        <v>8</v>
      </c>
      <c r="C14" s="4">
        <f t="shared" si="6"/>
        <v>46.4</v>
      </c>
      <c r="D14" s="1">
        <f t="shared" si="2"/>
        <v>0.81488029679438867</v>
      </c>
      <c r="E14" s="1" t="s">
        <v>1</v>
      </c>
      <c r="F14" s="1" t="s">
        <v>1</v>
      </c>
      <c r="G14">
        <v>533.11</v>
      </c>
      <c r="H14" s="1">
        <f t="shared" si="3"/>
        <v>3998.6538382413</v>
      </c>
      <c r="I14" s="1">
        <f t="shared" si="4"/>
        <v>5.2613866145329862</v>
      </c>
      <c r="J14" s="1">
        <f t="shared" si="0"/>
        <v>77.321068304182106</v>
      </c>
      <c r="K14" s="8">
        <f t="shared" si="1"/>
        <v>533110</v>
      </c>
    </row>
    <row r="15" spans="1:11" x14ac:dyDescent="0.2">
      <c r="A15" s="1">
        <v>282.14999999999998</v>
      </c>
      <c r="B15" s="1">
        <f t="shared" si="5"/>
        <v>9</v>
      </c>
      <c r="C15" s="4">
        <f t="shared" si="6"/>
        <v>48.2</v>
      </c>
      <c r="D15" s="1">
        <f t="shared" si="2"/>
        <v>0.81777867949684069</v>
      </c>
      <c r="E15" s="1" t="s">
        <v>1</v>
      </c>
      <c r="F15" s="1" t="s">
        <v>1</v>
      </c>
      <c r="G15">
        <v>549.54999999999995</v>
      </c>
      <c r="H15" s="1">
        <f t="shared" si="3"/>
        <v>4121.9639789265002</v>
      </c>
      <c r="I15" s="1">
        <f t="shared" si="4"/>
        <v>5.423636799190791</v>
      </c>
      <c r="J15" s="1">
        <f t="shared" si="0"/>
        <v>79.705488710703747</v>
      </c>
      <c r="K15" s="8">
        <f t="shared" si="1"/>
        <v>549550</v>
      </c>
    </row>
    <row r="16" spans="1:11" x14ac:dyDescent="0.2">
      <c r="A16" s="1">
        <v>283.14999999999998</v>
      </c>
      <c r="B16" s="1">
        <f t="shared" si="5"/>
        <v>10</v>
      </c>
      <c r="C16" s="4">
        <f t="shared" si="6"/>
        <v>50</v>
      </c>
      <c r="D16" s="1">
        <f t="shared" si="2"/>
        <v>0.82067706219929282</v>
      </c>
      <c r="E16" s="1" t="s">
        <v>1</v>
      </c>
      <c r="F16" s="1" t="s">
        <v>1</v>
      </c>
      <c r="G16">
        <v>566.36</v>
      </c>
      <c r="H16" s="1">
        <f t="shared" si="3"/>
        <v>4248.0493478387998</v>
      </c>
      <c r="I16" s="1">
        <f t="shared" si="4"/>
        <v>5.5895385999266605</v>
      </c>
      <c r="J16" s="1">
        <f t="shared" si="0"/>
        <v>82.143573080145885</v>
      </c>
      <c r="K16" s="8">
        <f t="shared" si="1"/>
        <v>566360</v>
      </c>
    </row>
    <row r="17" spans="1:11" x14ac:dyDescent="0.2">
      <c r="A17" s="1">
        <v>284.14999999999998</v>
      </c>
      <c r="B17" s="1">
        <f t="shared" si="5"/>
        <v>11</v>
      </c>
      <c r="C17" s="4">
        <f t="shared" si="6"/>
        <v>51.8</v>
      </c>
      <c r="D17" s="1">
        <f t="shared" si="2"/>
        <v>0.82357544490174484</v>
      </c>
      <c r="E17" s="1" t="s">
        <v>1</v>
      </c>
      <c r="F17" s="1" t="s">
        <v>1</v>
      </c>
      <c r="G17">
        <v>583.55000000000007</v>
      </c>
      <c r="H17" s="1">
        <f t="shared" si="3"/>
        <v>4376.9849511465009</v>
      </c>
      <c r="I17" s="1">
        <f t="shared" si="4"/>
        <v>5.7591907090670302</v>
      </c>
      <c r="J17" s="1">
        <f t="shared" ref="J17:J61" si="7">I17*14.6959488</f>
        <v>84.636771789884776</v>
      </c>
      <c r="K17" s="8">
        <f t="shared" ref="K17:K61" si="8">G17*1000</f>
        <v>583550.00000000012</v>
      </c>
    </row>
    <row r="18" spans="1:11" x14ac:dyDescent="0.2">
      <c r="A18" s="1">
        <v>285.14999999999998</v>
      </c>
      <c r="B18" s="1">
        <f t="shared" si="5"/>
        <v>12</v>
      </c>
      <c r="C18" s="4">
        <f t="shared" si="6"/>
        <v>53.6</v>
      </c>
      <c r="D18" s="1">
        <f t="shared" si="2"/>
        <v>0.82647382760419685</v>
      </c>
      <c r="E18" s="1" t="s">
        <v>1</v>
      </c>
      <c r="F18" s="1" t="s">
        <v>1</v>
      </c>
      <c r="G18">
        <v>601.13000000000011</v>
      </c>
      <c r="H18" s="1">
        <f t="shared" si="3"/>
        <v>4508.8457950179009</v>
      </c>
      <c r="I18" s="1">
        <f t="shared" si="4"/>
        <v>5.9326918189383324</v>
      </c>
      <c r="J18" s="1">
        <f t="shared" si="7"/>
        <v>87.186535217296608</v>
      </c>
      <c r="K18" s="8">
        <f t="shared" si="8"/>
        <v>601130.00000000012</v>
      </c>
    </row>
    <row r="19" spans="1:11" x14ac:dyDescent="0.2">
      <c r="A19" s="1">
        <v>286.14999999999998</v>
      </c>
      <c r="B19" s="1">
        <f t="shared" si="5"/>
        <v>13</v>
      </c>
      <c r="C19" s="4">
        <f t="shared" si="6"/>
        <v>55.400000000000006</v>
      </c>
      <c r="D19" s="1">
        <f t="shared" si="2"/>
        <v>0.82937221030664887</v>
      </c>
      <c r="E19" s="1" t="s">
        <v>1</v>
      </c>
      <c r="F19" s="1" t="s">
        <v>1</v>
      </c>
      <c r="G19">
        <v>619.1</v>
      </c>
      <c r="H19" s="1">
        <f t="shared" si="3"/>
        <v>4643.6318794530007</v>
      </c>
      <c r="I19" s="1">
        <f t="shared" si="4"/>
        <v>6.1100419295405679</v>
      </c>
      <c r="J19" s="1">
        <f t="shared" si="7"/>
        <v>89.792863362381397</v>
      </c>
      <c r="K19" s="8">
        <f t="shared" si="8"/>
        <v>619100</v>
      </c>
    </row>
    <row r="20" spans="1:11" x14ac:dyDescent="0.2">
      <c r="A20" s="1">
        <v>287.14999999999998</v>
      </c>
      <c r="B20" s="1">
        <f t="shared" si="5"/>
        <v>14</v>
      </c>
      <c r="C20" s="4">
        <f t="shared" si="6"/>
        <v>57.2</v>
      </c>
      <c r="D20" s="1">
        <f t="shared" si="2"/>
        <v>0.83227059300910089</v>
      </c>
      <c r="E20" s="1" t="s">
        <v>1</v>
      </c>
      <c r="F20" s="1" t="s">
        <v>1</v>
      </c>
      <c r="G20">
        <v>637.47</v>
      </c>
      <c r="H20" s="1">
        <f t="shared" si="3"/>
        <v>4781.4182106201006</v>
      </c>
      <c r="I20" s="1">
        <f t="shared" si="4"/>
        <v>6.2913397332001706</v>
      </c>
      <c r="J20" s="1">
        <f t="shared" si="7"/>
        <v>92.45720660251537</v>
      </c>
      <c r="K20" s="8">
        <f t="shared" si="8"/>
        <v>637470</v>
      </c>
    </row>
    <row r="21" spans="1:11" x14ac:dyDescent="0.2">
      <c r="A21" s="1">
        <v>288.14999999999998</v>
      </c>
      <c r="B21" s="1">
        <f t="shared" si="5"/>
        <v>15</v>
      </c>
      <c r="C21" s="4">
        <f t="shared" si="6"/>
        <v>59</v>
      </c>
      <c r="D21" s="1">
        <f t="shared" si="2"/>
        <v>0.83516897571155291</v>
      </c>
      <c r="E21" s="1" t="s">
        <v>1</v>
      </c>
      <c r="F21" s="1" t="s">
        <v>1</v>
      </c>
      <c r="G21">
        <v>656.25</v>
      </c>
      <c r="H21" s="1">
        <f t="shared" si="3"/>
        <v>4922.2797946874998</v>
      </c>
      <c r="I21" s="1">
        <f t="shared" si="4"/>
        <v>6.4766839222435744</v>
      </c>
      <c r="J21" s="1">
        <f t="shared" si="7"/>
        <v>95.181015315074745</v>
      </c>
      <c r="K21" s="8">
        <f t="shared" si="8"/>
        <v>656250</v>
      </c>
    </row>
    <row r="22" spans="1:11" x14ac:dyDescent="0.2">
      <c r="A22" s="1">
        <v>289.14999999999998</v>
      </c>
      <c r="B22" s="1">
        <f t="shared" si="5"/>
        <v>16</v>
      </c>
      <c r="C22" s="4">
        <f t="shared" si="6"/>
        <v>60.8</v>
      </c>
      <c r="D22" s="1">
        <f t="shared" si="2"/>
        <v>0.83806735841400493</v>
      </c>
      <c r="E22" s="1" t="s">
        <v>1</v>
      </c>
      <c r="F22" s="1" t="s">
        <v>1</v>
      </c>
      <c r="G22">
        <v>675.43</v>
      </c>
      <c r="H22" s="1">
        <f t="shared" si="3"/>
        <v>5066.1416254869</v>
      </c>
      <c r="I22" s="1">
        <f t="shared" si="4"/>
        <v>6.6659758043443471</v>
      </c>
      <c r="J22" s="1">
        <f t="shared" si="7"/>
        <v>97.962839122683349</v>
      </c>
      <c r="K22" s="8">
        <f t="shared" si="8"/>
        <v>675430</v>
      </c>
    </row>
    <row r="23" spans="1:11" x14ac:dyDescent="0.2">
      <c r="A23" s="1">
        <v>290.14999999999998</v>
      </c>
      <c r="B23" s="1">
        <f t="shared" si="5"/>
        <v>17</v>
      </c>
      <c r="C23" s="4">
        <f t="shared" si="6"/>
        <v>62.6</v>
      </c>
      <c r="D23" s="1">
        <f t="shared" si="2"/>
        <v>0.84096574111645694</v>
      </c>
      <c r="E23" s="1" t="s">
        <v>1</v>
      </c>
      <c r="F23" s="1" t="s">
        <v>1</v>
      </c>
      <c r="G23">
        <v>695.02</v>
      </c>
      <c r="H23" s="1">
        <f t="shared" si="3"/>
        <v>5213.0787091866005</v>
      </c>
      <c r="I23" s="1">
        <f t="shared" si="4"/>
        <v>6.8593140718289209</v>
      </c>
      <c r="J23" s="1">
        <f t="shared" si="7"/>
        <v>100.80412840271734</v>
      </c>
      <c r="K23" s="8">
        <f t="shared" si="8"/>
        <v>695020</v>
      </c>
    </row>
    <row r="24" spans="1:11" x14ac:dyDescent="0.2">
      <c r="A24" s="1">
        <v>291.14999999999998</v>
      </c>
      <c r="B24" s="1">
        <f t="shared" si="5"/>
        <v>18</v>
      </c>
      <c r="C24" s="4">
        <f t="shared" si="6"/>
        <v>64.400000000000006</v>
      </c>
      <c r="D24" s="1">
        <f t="shared" si="2"/>
        <v>0.84386412381890907</v>
      </c>
      <c r="E24" s="1" t="s">
        <v>1</v>
      </c>
      <c r="F24" s="1" t="s">
        <v>1</v>
      </c>
      <c r="G24">
        <v>715.04</v>
      </c>
      <c r="H24" s="1">
        <f t="shared" si="3"/>
        <v>5363.2410581231998</v>
      </c>
      <c r="I24" s="1">
        <f t="shared" si="4"/>
        <v>7.0568961093501645</v>
      </c>
      <c r="J24" s="1">
        <f t="shared" si="7"/>
        <v>103.70778390992922</v>
      </c>
      <c r="K24" s="8">
        <f t="shared" si="8"/>
        <v>715040</v>
      </c>
    </row>
    <row r="25" spans="1:11" x14ac:dyDescent="0.2">
      <c r="A25" s="1">
        <v>292.14999999999998</v>
      </c>
      <c r="B25" s="1">
        <f t="shared" si="5"/>
        <v>19</v>
      </c>
      <c r="C25" s="4">
        <f t="shared" si="6"/>
        <v>66.2</v>
      </c>
      <c r="D25" s="1">
        <f t="shared" si="2"/>
        <v>0.84676250652136109</v>
      </c>
      <c r="E25" s="1" t="s">
        <v>1</v>
      </c>
      <c r="F25" s="1" t="s">
        <v>1</v>
      </c>
      <c r="G25">
        <v>735.49</v>
      </c>
      <c r="H25" s="1">
        <f t="shared" si="3"/>
        <v>5516.6286722967006</v>
      </c>
      <c r="I25" s="1">
        <f t="shared" si="4"/>
        <v>7.2587219169080797</v>
      </c>
      <c r="J25" s="1">
        <f t="shared" si="7"/>
        <v>106.67380564431899</v>
      </c>
      <c r="K25" s="8">
        <f t="shared" si="8"/>
        <v>735490</v>
      </c>
    </row>
    <row r="26" spans="1:11" x14ac:dyDescent="0.2">
      <c r="A26" s="1">
        <v>293.14999999999998</v>
      </c>
      <c r="B26" s="1">
        <f t="shared" si="5"/>
        <v>20</v>
      </c>
      <c r="C26" s="4">
        <f t="shared" si="6"/>
        <v>68</v>
      </c>
      <c r="D26" s="1">
        <f t="shared" si="2"/>
        <v>0.84966088922381311</v>
      </c>
      <c r="E26" s="1" t="s">
        <v>1</v>
      </c>
      <c r="F26" s="1" t="s">
        <v>1</v>
      </c>
      <c r="G26">
        <v>756.36</v>
      </c>
      <c r="H26" s="1">
        <f t="shared" si="3"/>
        <v>5673.1665455388002</v>
      </c>
      <c r="I26" s="1">
        <f t="shared" si="4"/>
        <v>7.4646928021762289</v>
      </c>
      <c r="J26" s="1">
        <f t="shared" si="7"/>
        <v>109.70074322851039</v>
      </c>
      <c r="K26" s="8">
        <f t="shared" si="8"/>
        <v>756360</v>
      </c>
    </row>
    <row r="27" spans="1:11" x14ac:dyDescent="0.2">
      <c r="A27" s="1">
        <v>294.14999999999998</v>
      </c>
      <c r="B27" s="1">
        <f t="shared" si="5"/>
        <v>21</v>
      </c>
      <c r="C27" s="4">
        <f t="shared" si="6"/>
        <v>69.800000000000011</v>
      </c>
      <c r="D27" s="1">
        <f t="shared" si="2"/>
        <v>0.85255927192626513</v>
      </c>
      <c r="E27" s="1" t="s">
        <v>1</v>
      </c>
      <c r="F27" s="1" t="s">
        <v>1</v>
      </c>
      <c r="G27">
        <v>777.68000000000006</v>
      </c>
      <c r="H27" s="1">
        <f t="shared" si="3"/>
        <v>5833.0796963544008</v>
      </c>
      <c r="I27" s="1">
        <f t="shared" si="4"/>
        <v>7.6751048421339183</v>
      </c>
      <c r="J27" s="1">
        <f t="shared" si="7"/>
        <v>112.79294779463214</v>
      </c>
      <c r="K27" s="8">
        <f t="shared" si="8"/>
        <v>777680.00000000012</v>
      </c>
    </row>
    <row r="28" spans="1:11" x14ac:dyDescent="0.2">
      <c r="A28" s="1">
        <v>295.14999999999998</v>
      </c>
      <c r="B28" s="1">
        <f t="shared" si="5"/>
        <v>22</v>
      </c>
      <c r="C28" s="4">
        <f t="shared" si="6"/>
        <v>71.599999999999994</v>
      </c>
      <c r="D28" s="1">
        <f t="shared" si="2"/>
        <v>0.85545765462871715</v>
      </c>
      <c r="E28" s="1" t="s">
        <v>1</v>
      </c>
      <c r="F28" s="1" t="s">
        <v>1</v>
      </c>
      <c r="G28">
        <v>799.44</v>
      </c>
      <c r="H28" s="1">
        <f t="shared" si="3"/>
        <v>5996.2931185752004</v>
      </c>
      <c r="I28" s="1">
        <f t="shared" si="4"/>
        <v>7.8898593444547105</v>
      </c>
      <c r="J28" s="1">
        <f t="shared" si="7"/>
        <v>115.94896896530798</v>
      </c>
      <c r="K28" s="8">
        <f t="shared" si="8"/>
        <v>799440</v>
      </c>
    </row>
    <row r="29" spans="1:11" x14ac:dyDescent="0.2">
      <c r="A29" s="1">
        <v>296.14999999999998</v>
      </c>
      <c r="B29" s="1">
        <f t="shared" si="5"/>
        <v>23</v>
      </c>
      <c r="C29" s="4">
        <f t="shared" si="6"/>
        <v>73.400000000000006</v>
      </c>
      <c r="D29" s="1">
        <f t="shared" si="2"/>
        <v>0.85835603733116916</v>
      </c>
      <c r="E29" s="1" t="s">
        <v>1</v>
      </c>
      <c r="F29" s="1" t="s">
        <v>1</v>
      </c>
      <c r="G29">
        <v>821.65</v>
      </c>
      <c r="H29" s="1">
        <f t="shared" si="3"/>
        <v>6162.8818183695003</v>
      </c>
      <c r="I29" s="1">
        <f t="shared" si="4"/>
        <v>8.1090550014650411</v>
      </c>
      <c r="J29" s="1">
        <f t="shared" si="7"/>
        <v>119.17025711791418</v>
      </c>
      <c r="K29" s="8">
        <f t="shared" si="8"/>
        <v>821650</v>
      </c>
    </row>
    <row r="30" spans="1:11" x14ac:dyDescent="0.2">
      <c r="A30" s="1">
        <v>297.14999999999998</v>
      </c>
      <c r="B30" s="1">
        <f t="shared" si="5"/>
        <v>24</v>
      </c>
      <c r="C30" s="4">
        <f t="shared" si="6"/>
        <v>75.2</v>
      </c>
      <c r="D30" s="1">
        <f t="shared" si="2"/>
        <v>0.86125442003362118</v>
      </c>
      <c r="E30" s="1" t="s">
        <v>1</v>
      </c>
      <c r="F30" s="1" t="s">
        <v>1</v>
      </c>
      <c r="G30">
        <v>844.31999999999994</v>
      </c>
      <c r="H30" s="1">
        <f t="shared" si="3"/>
        <v>6332.9208019055995</v>
      </c>
      <c r="I30" s="1">
        <f t="shared" si="4"/>
        <v>8.332790505491344</v>
      </c>
      <c r="J30" s="1">
        <f t="shared" si="7"/>
        <v>122.4582626298269</v>
      </c>
      <c r="K30" s="8">
        <f t="shared" si="8"/>
        <v>844319.99999999988</v>
      </c>
    </row>
    <row r="31" spans="1:11" x14ac:dyDescent="0.2">
      <c r="A31" s="1">
        <v>298.14999999999998</v>
      </c>
      <c r="B31" s="1">
        <f t="shared" si="5"/>
        <v>25</v>
      </c>
      <c r="C31" s="4">
        <f t="shared" si="6"/>
        <v>77</v>
      </c>
      <c r="D31" s="1">
        <f t="shared" si="2"/>
        <v>0.8641528027360732</v>
      </c>
      <c r="E31" s="1" t="s">
        <v>1</v>
      </c>
      <c r="F31" s="1" t="s">
        <v>1</v>
      </c>
      <c r="G31">
        <v>867.46</v>
      </c>
      <c r="H31" s="1">
        <f t="shared" si="3"/>
        <v>6506.4850753518003</v>
      </c>
      <c r="I31" s="1">
        <f t="shared" si="4"/>
        <v>8.5611645488600558</v>
      </c>
      <c r="J31" s="1">
        <f t="shared" si="7"/>
        <v>125.81443587842249</v>
      </c>
      <c r="K31" s="8">
        <f t="shared" si="8"/>
        <v>867460</v>
      </c>
    </row>
    <row r="32" spans="1:11" x14ac:dyDescent="0.2">
      <c r="A32" s="1">
        <v>299.14999999999998</v>
      </c>
      <c r="B32" s="1">
        <f t="shared" si="5"/>
        <v>26</v>
      </c>
      <c r="C32" s="4">
        <f t="shared" si="6"/>
        <v>78.800000000000011</v>
      </c>
      <c r="D32" s="1">
        <f t="shared" si="2"/>
        <v>0.86705118543852533</v>
      </c>
      <c r="E32" s="1" t="s">
        <v>1</v>
      </c>
      <c r="F32" s="1" t="s">
        <v>1</v>
      </c>
      <c r="G32">
        <v>891.06</v>
      </c>
      <c r="H32" s="1">
        <f t="shared" si="3"/>
        <v>6683.4996325397997</v>
      </c>
      <c r="I32" s="1">
        <f t="shared" si="4"/>
        <v>8.7940784392447373</v>
      </c>
      <c r="J32" s="1">
        <f t="shared" si="7"/>
        <v>129.23732648632458</v>
      </c>
      <c r="K32" s="8">
        <f t="shared" si="8"/>
        <v>891060</v>
      </c>
    </row>
    <row r="33" spans="1:11" x14ac:dyDescent="0.2">
      <c r="A33" s="1">
        <v>300.14999999999998</v>
      </c>
      <c r="B33" s="1">
        <f t="shared" si="5"/>
        <v>27</v>
      </c>
      <c r="C33" s="4">
        <f t="shared" si="6"/>
        <v>80.599999999999994</v>
      </c>
      <c r="D33" s="1">
        <f t="shared" si="2"/>
        <v>0.86994956814097735</v>
      </c>
      <c r="E33" s="1" t="s">
        <v>1</v>
      </c>
      <c r="F33" s="1" t="s">
        <v>1</v>
      </c>
      <c r="G33">
        <v>915.14</v>
      </c>
      <c r="H33" s="1">
        <f t="shared" si="3"/>
        <v>6864.1144858061998</v>
      </c>
      <c r="I33" s="1">
        <f t="shared" si="4"/>
        <v>9.0317295612982615</v>
      </c>
      <c r="J33" s="1">
        <f t="shared" si="7"/>
        <v>132.72983520828572</v>
      </c>
      <c r="K33" s="8">
        <f t="shared" si="8"/>
        <v>915140</v>
      </c>
    </row>
    <row r="34" spans="1:11" x14ac:dyDescent="0.2">
      <c r="A34" s="1">
        <v>301.14999999999998</v>
      </c>
      <c r="B34" s="1">
        <f t="shared" si="5"/>
        <v>28</v>
      </c>
      <c r="C34" s="4">
        <f t="shared" si="6"/>
        <v>82.4</v>
      </c>
      <c r="D34" s="1">
        <f t="shared" si="2"/>
        <v>0.87284795084342937</v>
      </c>
      <c r="E34" s="1" t="s">
        <v>1</v>
      </c>
      <c r="F34" s="1" t="s">
        <v>1</v>
      </c>
      <c r="G34">
        <v>939.71</v>
      </c>
      <c r="H34" s="1">
        <f t="shared" si="3"/>
        <v>7048.4046413193009</v>
      </c>
      <c r="I34" s="1">
        <f t="shared" si="4"/>
        <v>9.2742166073470624</v>
      </c>
      <c r="J34" s="1">
        <f t="shared" si="7"/>
        <v>136.29341242168212</v>
      </c>
      <c r="K34" s="8">
        <f t="shared" si="8"/>
        <v>939710</v>
      </c>
    </row>
    <row r="35" spans="1:11" x14ac:dyDescent="0.2">
      <c r="A35" s="1">
        <v>302.14999999999998</v>
      </c>
      <c r="B35" s="1">
        <f t="shared" si="5"/>
        <v>29</v>
      </c>
      <c r="C35" s="4">
        <f t="shared" si="6"/>
        <v>84.2</v>
      </c>
      <c r="D35" s="1">
        <f t="shared" si="2"/>
        <v>0.87574633354588138</v>
      </c>
      <c r="E35" s="1" t="s">
        <v>1</v>
      </c>
      <c r="F35" s="1" t="s">
        <v>1</v>
      </c>
      <c r="G35">
        <v>964.76</v>
      </c>
      <c r="H35" s="1">
        <f t="shared" si="3"/>
        <v>7236.2950929108001</v>
      </c>
      <c r="I35" s="1">
        <f t="shared" si="4"/>
        <v>9.5214408850647025</v>
      </c>
      <c r="J35" s="1">
        <f t="shared" si="7"/>
        <v>139.92660774913756</v>
      </c>
      <c r="K35" s="8">
        <f t="shared" si="8"/>
        <v>964760</v>
      </c>
    </row>
    <row r="36" spans="1:11" x14ac:dyDescent="0.2">
      <c r="A36" s="1">
        <v>303.14999999999998</v>
      </c>
      <c r="B36" s="1">
        <f t="shared" si="5"/>
        <v>30</v>
      </c>
      <c r="C36" s="4">
        <f t="shared" si="6"/>
        <v>86</v>
      </c>
      <c r="D36" s="1">
        <f t="shared" si="2"/>
        <v>0.8786447162483334</v>
      </c>
      <c r="E36" s="1" t="s">
        <v>1</v>
      </c>
      <c r="F36" s="1" t="s">
        <v>1</v>
      </c>
      <c r="G36">
        <v>990.31999999999994</v>
      </c>
      <c r="H36" s="1">
        <f t="shared" si="3"/>
        <v>7428.0108590855998</v>
      </c>
      <c r="I36" s="1">
        <f t="shared" si="4"/>
        <v>9.7736984714304853</v>
      </c>
      <c r="J36" s="1">
        <f t="shared" si="7"/>
        <v>143.63377232278069</v>
      </c>
      <c r="K36" s="8">
        <f t="shared" si="8"/>
        <v>990319.99999999988</v>
      </c>
    </row>
    <row r="37" spans="1:11" x14ac:dyDescent="0.2">
      <c r="A37" s="1">
        <v>304.14999999999998</v>
      </c>
      <c r="B37" s="1">
        <f t="shared" si="5"/>
        <v>31</v>
      </c>
      <c r="C37" s="4">
        <f t="shared" si="6"/>
        <v>87.800000000000011</v>
      </c>
      <c r="D37" s="1">
        <f t="shared" si="2"/>
        <v>0.88154309895078542</v>
      </c>
      <c r="E37" s="1" t="s">
        <v>1</v>
      </c>
      <c r="F37" s="1" t="s">
        <v>1</v>
      </c>
      <c r="G37">
        <v>1016.4</v>
      </c>
      <c r="H37" s="1">
        <f t="shared" si="3"/>
        <v>7623.6269460120002</v>
      </c>
      <c r="I37" s="1">
        <f t="shared" si="4"/>
        <v>10.031088058770848</v>
      </c>
      <c r="J37" s="1">
        <f t="shared" si="7"/>
        <v>147.41635651998777</v>
      </c>
      <c r="K37" s="8">
        <f t="shared" si="8"/>
        <v>1016400</v>
      </c>
    </row>
    <row r="38" spans="1:11" x14ac:dyDescent="0.2">
      <c r="A38" s="1">
        <v>305.14999999999998</v>
      </c>
      <c r="B38" s="1">
        <f t="shared" si="5"/>
        <v>32</v>
      </c>
      <c r="C38" s="4">
        <f t="shared" si="6"/>
        <v>89.6</v>
      </c>
      <c r="D38" s="1">
        <f t="shared" si="2"/>
        <v>0.88444148165323744</v>
      </c>
      <c r="E38" s="1" t="s">
        <v>1</v>
      </c>
      <c r="F38" s="1" t="s">
        <v>1</v>
      </c>
      <c r="G38">
        <v>1042.8999999999999</v>
      </c>
      <c r="H38" s="1">
        <f t="shared" si="3"/>
        <v>7822.3932920069992</v>
      </c>
      <c r="I38" s="1">
        <f t="shared" si="4"/>
        <v>10.292622723821445</v>
      </c>
      <c r="J38" s="1">
        <f t="shared" si="7"/>
        <v>151.25985656699649</v>
      </c>
      <c r="K38" s="8">
        <f t="shared" si="8"/>
        <v>1042899.9999999999</v>
      </c>
    </row>
    <row r="39" spans="1:11" x14ac:dyDescent="0.2">
      <c r="A39" s="1">
        <v>306.14999999999998</v>
      </c>
      <c r="B39" s="1">
        <f t="shared" si="5"/>
        <v>33</v>
      </c>
      <c r="C39" s="4">
        <f t="shared" si="6"/>
        <v>91.4</v>
      </c>
      <c r="D39" s="1">
        <f t="shared" si="2"/>
        <v>0.88733986435568946</v>
      </c>
      <c r="E39" s="1" t="s">
        <v>1</v>
      </c>
      <c r="F39" s="1" t="s">
        <v>1</v>
      </c>
      <c r="G39">
        <v>1070</v>
      </c>
      <c r="H39" s="1">
        <f t="shared" si="3"/>
        <v>8025.6600081000006</v>
      </c>
      <c r="I39" s="1">
        <f t="shared" si="4"/>
        <v>10.560078928458095</v>
      </c>
      <c r="J39" s="1">
        <f t="shared" si="7"/>
        <v>155.19037925657904</v>
      </c>
      <c r="K39" s="8">
        <f t="shared" si="8"/>
        <v>1070000</v>
      </c>
    </row>
    <row r="40" spans="1:11" x14ac:dyDescent="0.2">
      <c r="A40" s="1">
        <v>307.14999999999998</v>
      </c>
      <c r="B40" s="1">
        <f t="shared" si="5"/>
        <v>34</v>
      </c>
      <c r="C40" s="4">
        <f t="shared" si="6"/>
        <v>93.2</v>
      </c>
      <c r="D40" s="1">
        <f t="shared" si="2"/>
        <v>0.89023824705814159</v>
      </c>
      <c r="E40" s="1" t="s">
        <v>1</v>
      </c>
      <c r="F40" s="1" t="s">
        <v>1</v>
      </c>
      <c r="G40">
        <v>1097.5999999999999</v>
      </c>
      <c r="H40" s="1">
        <f t="shared" si="3"/>
        <v>8232.6770326080004</v>
      </c>
      <c r="I40" s="1">
        <f t="shared" si="4"/>
        <v>10.832469749416454</v>
      </c>
      <c r="J40" s="1">
        <f t="shared" si="7"/>
        <v>159.19342081497302</v>
      </c>
      <c r="K40" s="8">
        <f t="shared" si="8"/>
        <v>1097600</v>
      </c>
    </row>
    <row r="41" spans="1:11" x14ac:dyDescent="0.2">
      <c r="A41" s="1">
        <v>308.14999999999998</v>
      </c>
      <c r="B41" s="1">
        <f t="shared" si="5"/>
        <v>35</v>
      </c>
      <c r="C41" s="4">
        <f t="shared" si="6"/>
        <v>95</v>
      </c>
      <c r="D41" s="1">
        <f t="shared" si="2"/>
        <v>0.8931366297605936</v>
      </c>
      <c r="E41" s="1" t="s">
        <v>1</v>
      </c>
      <c r="F41" s="1" t="s">
        <v>1</v>
      </c>
      <c r="G41">
        <v>1125.8</v>
      </c>
      <c r="H41" s="1">
        <f t="shared" si="3"/>
        <v>8444.1944272140008</v>
      </c>
      <c r="I41" s="1">
        <f t="shared" si="4"/>
        <v>11.110782109960864</v>
      </c>
      <c r="J41" s="1">
        <f t="shared" si="7"/>
        <v>163.28348501594084</v>
      </c>
      <c r="K41" s="8">
        <f t="shared" si="8"/>
        <v>1125800</v>
      </c>
    </row>
    <row r="42" spans="1:11" x14ac:dyDescent="0.2">
      <c r="A42" s="1">
        <v>309.14999999999998</v>
      </c>
      <c r="B42" s="1">
        <f t="shared" si="5"/>
        <v>36</v>
      </c>
      <c r="C42" s="4">
        <f t="shared" si="6"/>
        <v>96.8</v>
      </c>
      <c r="D42" s="1">
        <f t="shared" si="2"/>
        <v>0.89603501246304562</v>
      </c>
      <c r="E42" s="1" t="s">
        <v>1</v>
      </c>
      <c r="F42" s="1" t="s">
        <v>1</v>
      </c>
      <c r="G42">
        <v>1154.5</v>
      </c>
      <c r="H42" s="1">
        <f t="shared" si="3"/>
        <v>8659.4621302350006</v>
      </c>
      <c r="I42" s="1">
        <f t="shared" si="4"/>
        <v>11.394029086826983</v>
      </c>
      <c r="J42" s="1">
        <f t="shared" si="7"/>
        <v>167.4460680857201</v>
      </c>
      <c r="K42" s="8">
        <f t="shared" si="8"/>
        <v>1154500</v>
      </c>
    </row>
    <row r="43" spans="1:11" x14ac:dyDescent="0.2">
      <c r="A43" s="1">
        <v>310.14999999999998</v>
      </c>
      <c r="B43" s="1">
        <f t="shared" si="5"/>
        <v>37</v>
      </c>
      <c r="C43" s="4">
        <f t="shared" si="6"/>
        <v>98.600000000000009</v>
      </c>
      <c r="D43" s="1">
        <f t="shared" si="2"/>
        <v>0.89893339516549764</v>
      </c>
      <c r="E43" s="1" t="s">
        <v>1</v>
      </c>
      <c r="F43" s="1" t="s">
        <v>1</v>
      </c>
      <c r="G43">
        <v>1183.7</v>
      </c>
      <c r="H43" s="1">
        <f t="shared" si="3"/>
        <v>8878.4801416709997</v>
      </c>
      <c r="I43" s="1">
        <f t="shared" si="4"/>
        <v>11.68221068001481</v>
      </c>
      <c r="J43" s="1">
        <f t="shared" si="7"/>
        <v>171.68117002431083</v>
      </c>
      <c r="K43" s="8">
        <f t="shared" si="8"/>
        <v>1183700</v>
      </c>
    </row>
    <row r="44" spans="1:11" x14ac:dyDescent="0.2">
      <c r="A44" s="1">
        <v>311.14999999999998</v>
      </c>
      <c r="B44" s="1">
        <f t="shared" si="5"/>
        <v>38</v>
      </c>
      <c r="C44" s="4">
        <f t="shared" si="6"/>
        <v>100.4</v>
      </c>
      <c r="D44" s="1">
        <f t="shared" si="2"/>
        <v>0.90183177786794966</v>
      </c>
      <c r="E44" s="1" t="s">
        <v>1</v>
      </c>
      <c r="F44" s="1" t="s">
        <v>1</v>
      </c>
      <c r="G44">
        <v>1213.5</v>
      </c>
      <c r="H44" s="1">
        <f t="shared" si="3"/>
        <v>9101.9985232050003</v>
      </c>
      <c r="I44" s="1">
        <f t="shared" si="4"/>
        <v>11.976313812788691</v>
      </c>
      <c r="J44" s="1">
        <f t="shared" si="7"/>
        <v>176.00329460547539</v>
      </c>
      <c r="K44" s="8">
        <f t="shared" si="8"/>
        <v>1213500</v>
      </c>
    </row>
    <row r="45" spans="1:11" x14ac:dyDescent="0.2">
      <c r="A45" s="1">
        <v>312.14999999999998</v>
      </c>
      <c r="B45" s="1">
        <f t="shared" si="5"/>
        <v>39</v>
      </c>
      <c r="C45" s="4">
        <f t="shared" si="6"/>
        <v>102.2</v>
      </c>
      <c r="D45" s="1">
        <f t="shared" si="2"/>
        <v>0.90473016057040168</v>
      </c>
      <c r="E45" s="1" t="s">
        <v>1</v>
      </c>
      <c r="F45" s="1" t="s">
        <v>1</v>
      </c>
      <c r="G45">
        <v>1243.9000000000001</v>
      </c>
      <c r="H45" s="1">
        <f t="shared" si="3"/>
        <v>9330.0172748370005</v>
      </c>
      <c r="I45" s="1">
        <f t="shared" si="4"/>
        <v>12.276338485148621</v>
      </c>
      <c r="J45" s="1">
        <f t="shared" si="7"/>
        <v>180.41244182921369</v>
      </c>
      <c r="K45" s="8">
        <f t="shared" si="8"/>
        <v>1243900</v>
      </c>
    </row>
    <row r="46" spans="1:11" x14ac:dyDescent="0.2">
      <c r="A46" s="1">
        <v>313.14999999999998</v>
      </c>
      <c r="B46" s="1">
        <f t="shared" si="5"/>
        <v>40</v>
      </c>
      <c r="C46" s="4">
        <f t="shared" si="6"/>
        <v>104</v>
      </c>
      <c r="D46" s="1">
        <f t="shared" si="2"/>
        <v>0.90762854327285369</v>
      </c>
      <c r="E46" s="1" t="s">
        <v>1</v>
      </c>
      <c r="F46" s="1" t="s">
        <v>1</v>
      </c>
      <c r="G46">
        <v>1274.8</v>
      </c>
      <c r="H46" s="1">
        <f t="shared" si="3"/>
        <v>9561.7863348840001</v>
      </c>
      <c r="I46" s="1">
        <f t="shared" si="4"/>
        <v>12.581297773830261</v>
      </c>
      <c r="J46" s="1">
        <f t="shared" si="7"/>
        <v>184.89410792176349</v>
      </c>
      <c r="K46" s="8">
        <f t="shared" si="8"/>
        <v>1274800</v>
      </c>
    </row>
    <row r="47" spans="1:11" x14ac:dyDescent="0.2">
      <c r="A47" s="1">
        <v>314.14999999999998</v>
      </c>
      <c r="B47" s="1">
        <f t="shared" si="5"/>
        <v>41</v>
      </c>
      <c r="C47" s="4">
        <f t="shared" si="6"/>
        <v>105.8</v>
      </c>
      <c r="D47" s="1">
        <f t="shared" si="2"/>
        <v>0.91052692597530571</v>
      </c>
      <c r="E47" s="1" t="s">
        <v>1</v>
      </c>
      <c r="F47" s="1" t="s">
        <v>1</v>
      </c>
      <c r="G47">
        <v>1306.3</v>
      </c>
      <c r="H47" s="1">
        <f t="shared" si="3"/>
        <v>9798.0557650289993</v>
      </c>
      <c r="I47" s="1">
        <f t="shared" si="4"/>
        <v>12.892178602097951</v>
      </c>
      <c r="J47" s="1">
        <f t="shared" si="7"/>
        <v>189.46279665688706</v>
      </c>
      <c r="K47" s="8">
        <f t="shared" si="8"/>
        <v>1306300</v>
      </c>
    </row>
    <row r="48" spans="1:11" x14ac:dyDescent="0.2">
      <c r="A48" s="1">
        <v>315.14999999999998</v>
      </c>
      <c r="B48" s="1">
        <f t="shared" si="5"/>
        <v>42</v>
      </c>
      <c r="C48" s="4">
        <f t="shared" si="6"/>
        <v>107.60000000000001</v>
      </c>
      <c r="D48" s="1">
        <f t="shared" si="2"/>
        <v>0.91342530867775784</v>
      </c>
      <c r="E48" s="1" t="s">
        <v>1</v>
      </c>
      <c r="F48" s="1" t="s">
        <v>1</v>
      </c>
      <c r="G48">
        <v>1338.5</v>
      </c>
      <c r="H48" s="1">
        <f t="shared" si="3"/>
        <v>10039.575626955</v>
      </c>
      <c r="I48" s="1">
        <f t="shared" si="4"/>
        <v>13.209967893216037</v>
      </c>
      <c r="J48" s="1">
        <f t="shared" si="7"/>
        <v>194.13301180834674</v>
      </c>
      <c r="K48" s="8">
        <f t="shared" si="8"/>
        <v>1338500</v>
      </c>
    </row>
    <row r="49" spans="1:11" x14ac:dyDescent="0.2">
      <c r="A49" s="1">
        <v>316.14999999999998</v>
      </c>
      <c r="B49" s="1">
        <f t="shared" si="5"/>
        <v>43</v>
      </c>
      <c r="C49" s="4">
        <f t="shared" si="6"/>
        <v>109.4</v>
      </c>
      <c r="D49" s="1">
        <f t="shared" si="2"/>
        <v>0.91632369138020986</v>
      </c>
      <c r="E49" s="1" t="s">
        <v>1</v>
      </c>
      <c r="F49" s="1" t="s">
        <v>1</v>
      </c>
      <c r="G49">
        <v>1371.2</v>
      </c>
      <c r="H49" s="1">
        <f t="shared" si="3"/>
        <v>10284.845797296</v>
      </c>
      <c r="I49" s="1">
        <f t="shared" si="4"/>
        <v>13.532691800655831</v>
      </c>
      <c r="J49" s="1">
        <f t="shared" si="7"/>
        <v>198.87574582861791</v>
      </c>
      <c r="K49" s="8">
        <f t="shared" si="8"/>
        <v>1371200</v>
      </c>
    </row>
    <row r="50" spans="1:11" x14ac:dyDescent="0.2">
      <c r="A50" s="1">
        <v>317.14999999999998</v>
      </c>
      <c r="B50" s="1">
        <f t="shared" si="5"/>
        <v>44</v>
      </c>
      <c r="C50" s="4">
        <f t="shared" si="6"/>
        <v>111.2</v>
      </c>
      <c r="D50" s="1">
        <f t="shared" si="2"/>
        <v>0.91922207408266188</v>
      </c>
      <c r="E50" s="1" t="s">
        <v>1</v>
      </c>
      <c r="F50" s="1" t="s">
        <v>1</v>
      </c>
      <c r="G50">
        <v>1404.5</v>
      </c>
      <c r="H50" s="1">
        <f t="shared" si="3"/>
        <v>10534.616337735</v>
      </c>
      <c r="I50" s="1">
        <f t="shared" si="4"/>
        <v>13.861337247681677</v>
      </c>
      <c r="J50" s="1">
        <f t="shared" si="7"/>
        <v>203.70550249146285</v>
      </c>
      <c r="K50" s="8">
        <f t="shared" si="8"/>
        <v>1404500</v>
      </c>
    </row>
    <row r="51" spans="1:11" x14ac:dyDescent="0.2">
      <c r="A51" s="1">
        <v>318.14999999999998</v>
      </c>
      <c r="B51" s="1">
        <f t="shared" si="5"/>
        <v>45</v>
      </c>
      <c r="C51" s="4">
        <f t="shared" si="6"/>
        <v>113</v>
      </c>
      <c r="D51" s="1">
        <f t="shared" si="2"/>
        <v>0.9221204567851139</v>
      </c>
      <c r="E51" s="1" t="s">
        <v>1</v>
      </c>
      <c r="F51" s="1" t="s">
        <v>1</v>
      </c>
      <c r="G51">
        <v>1438.5</v>
      </c>
      <c r="H51" s="1">
        <f t="shared" si="3"/>
        <v>10789.637309955</v>
      </c>
      <c r="I51" s="1">
        <f t="shared" si="4"/>
        <v>14.196891157557916</v>
      </c>
      <c r="J51" s="1">
        <f t="shared" si="7"/>
        <v>208.63678557064387</v>
      </c>
      <c r="K51" s="8">
        <f t="shared" si="8"/>
        <v>1438500</v>
      </c>
    </row>
    <row r="52" spans="1:11" x14ac:dyDescent="0.2">
      <c r="A52" s="1">
        <v>319.14999999999998</v>
      </c>
      <c r="B52" s="1">
        <f t="shared" si="5"/>
        <v>46</v>
      </c>
      <c r="C52" s="4">
        <f t="shared" si="6"/>
        <v>114.8</v>
      </c>
      <c r="D52" s="1">
        <f t="shared" si="2"/>
        <v>0.92501883948756591</v>
      </c>
      <c r="E52" s="1" t="s">
        <v>1</v>
      </c>
      <c r="F52" s="1" t="s">
        <v>1</v>
      </c>
      <c r="G52">
        <v>1473.1000000000001</v>
      </c>
      <c r="H52" s="1">
        <f t="shared" si="3"/>
        <v>11049.158652273001</v>
      </c>
      <c r="I52" s="1">
        <f t="shared" si="4"/>
        <v>14.538366607020206</v>
      </c>
      <c r="J52" s="1">
        <f t="shared" si="7"/>
        <v>213.65509129239868</v>
      </c>
      <c r="K52" s="8">
        <f t="shared" si="8"/>
        <v>1473100.0000000002</v>
      </c>
    </row>
    <row r="53" spans="1:11" x14ac:dyDescent="0.2">
      <c r="A53" s="1">
        <v>320.14999999999998</v>
      </c>
      <c r="B53" s="1">
        <f t="shared" si="5"/>
        <v>47</v>
      </c>
      <c r="C53" s="4">
        <f t="shared" si="6"/>
        <v>116.60000000000001</v>
      </c>
      <c r="D53" s="1">
        <f t="shared" si="2"/>
        <v>0.92791722219001793</v>
      </c>
      <c r="E53" s="1" t="s">
        <v>1</v>
      </c>
      <c r="F53" s="1" t="s">
        <v>1</v>
      </c>
      <c r="G53">
        <v>1508.3</v>
      </c>
      <c r="H53" s="1">
        <f t="shared" si="3"/>
        <v>11313.180364689</v>
      </c>
      <c r="I53" s="1">
        <f t="shared" si="4"/>
        <v>14.885763596068546</v>
      </c>
      <c r="J53" s="1">
        <f t="shared" si="7"/>
        <v>218.76041965672724</v>
      </c>
      <c r="K53" s="8">
        <f t="shared" si="8"/>
        <v>1508300</v>
      </c>
    </row>
    <row r="54" spans="1:11" x14ac:dyDescent="0.2">
      <c r="A54" s="1">
        <v>321.14999999999998</v>
      </c>
      <c r="B54" s="1">
        <f t="shared" si="5"/>
        <v>48</v>
      </c>
      <c r="C54" s="4">
        <f t="shared" si="6"/>
        <v>118.4</v>
      </c>
      <c r="D54" s="1">
        <f t="shared" si="2"/>
        <v>0.93081560489246995</v>
      </c>
      <c r="E54" s="1" t="s">
        <v>1</v>
      </c>
      <c r="F54" s="1" t="s">
        <v>1</v>
      </c>
      <c r="G54">
        <v>1544.2</v>
      </c>
      <c r="H54" s="1">
        <f t="shared" si="3"/>
        <v>11582.452508886001</v>
      </c>
      <c r="I54" s="1">
        <f t="shared" si="4"/>
        <v>15.240069047967282</v>
      </c>
      <c r="J54" s="1">
        <f t="shared" si="7"/>
        <v>223.96727443739192</v>
      </c>
      <c r="K54" s="8">
        <f t="shared" si="8"/>
        <v>1544200</v>
      </c>
    </row>
    <row r="55" spans="1:11" x14ac:dyDescent="0.2">
      <c r="A55" s="1">
        <v>322.14999999999998</v>
      </c>
      <c r="B55" s="1">
        <f t="shared" si="5"/>
        <v>49</v>
      </c>
      <c r="C55" s="4">
        <f t="shared" si="6"/>
        <v>120.2</v>
      </c>
      <c r="D55" s="1">
        <f t="shared" si="2"/>
        <v>0.93371398759492197</v>
      </c>
      <c r="E55" s="1" t="s">
        <v>1</v>
      </c>
      <c r="F55" s="1" t="s">
        <v>1</v>
      </c>
      <c r="G55">
        <v>1580.7</v>
      </c>
      <c r="H55" s="1">
        <f t="shared" si="3"/>
        <v>11856.225023181001</v>
      </c>
      <c r="I55" s="1">
        <f t="shared" si="4"/>
        <v>15.600296039452067</v>
      </c>
      <c r="J55" s="1">
        <f t="shared" si="7"/>
        <v>229.26115186063035</v>
      </c>
      <c r="K55" s="8">
        <f t="shared" si="8"/>
        <v>1580700</v>
      </c>
    </row>
    <row r="56" spans="1:11" x14ac:dyDescent="0.2">
      <c r="A56" s="1">
        <v>323.14999999999998</v>
      </c>
      <c r="B56" s="1">
        <f t="shared" si="5"/>
        <v>50</v>
      </c>
      <c r="C56" s="4">
        <f t="shared" si="6"/>
        <v>122</v>
      </c>
      <c r="D56" s="1">
        <f t="shared" si="2"/>
        <v>0.9366123702973741</v>
      </c>
      <c r="E56" s="1" t="s">
        <v>1</v>
      </c>
      <c r="F56" s="1" t="s">
        <v>1</v>
      </c>
      <c r="G56">
        <v>1618</v>
      </c>
      <c r="H56" s="1">
        <f t="shared" si="3"/>
        <v>12135.99803094</v>
      </c>
      <c r="I56" s="1">
        <f t="shared" si="4"/>
        <v>15.968418417051586</v>
      </c>
      <c r="J56" s="1">
        <f t="shared" si="7"/>
        <v>234.67105947396715</v>
      </c>
      <c r="K56" s="8">
        <f t="shared" si="8"/>
        <v>1618000</v>
      </c>
    </row>
    <row r="57" spans="1:11" x14ac:dyDescent="0.2">
      <c r="A57" s="1">
        <v>324.14999999999998</v>
      </c>
      <c r="B57" s="1">
        <f t="shared" si="5"/>
        <v>51</v>
      </c>
      <c r="C57" s="4">
        <f t="shared" si="6"/>
        <v>123.8</v>
      </c>
      <c r="D57" s="1">
        <f t="shared" si="2"/>
        <v>0.93951075299982612</v>
      </c>
      <c r="E57" s="1" t="s">
        <v>1</v>
      </c>
      <c r="F57" s="1" t="s">
        <v>1</v>
      </c>
      <c r="G57">
        <v>1655.8999999999999</v>
      </c>
      <c r="H57" s="1">
        <f t="shared" si="3"/>
        <v>12420.271408797</v>
      </c>
      <c r="I57" s="1">
        <f t="shared" si="4"/>
        <v>16.342462334237158</v>
      </c>
      <c r="J57" s="1">
        <f t="shared" si="7"/>
        <v>240.16798972987777</v>
      </c>
      <c r="K57" s="8">
        <f t="shared" si="8"/>
        <v>1655899.9999999998</v>
      </c>
    </row>
    <row r="58" spans="1:11" x14ac:dyDescent="0.2">
      <c r="A58" s="1">
        <v>325.14999999999998</v>
      </c>
      <c r="B58" s="1">
        <f t="shared" si="5"/>
        <v>52</v>
      </c>
      <c r="C58" s="4">
        <f t="shared" si="6"/>
        <v>125.60000000000001</v>
      </c>
      <c r="D58" s="1">
        <f t="shared" si="2"/>
        <v>0.94240913570227813</v>
      </c>
      <c r="E58" s="1" t="s">
        <v>1</v>
      </c>
      <c r="F58" s="1" t="s">
        <v>1</v>
      </c>
      <c r="G58">
        <v>1694.5</v>
      </c>
      <c r="H58" s="1">
        <f t="shared" si="3"/>
        <v>12709.795218435</v>
      </c>
      <c r="I58" s="1">
        <f t="shared" si="4"/>
        <v>16.723414714273122</v>
      </c>
      <c r="J58" s="1">
        <f t="shared" si="7"/>
        <v>245.76644640212444</v>
      </c>
      <c r="K58" s="8">
        <f t="shared" si="8"/>
        <v>1694500</v>
      </c>
    </row>
    <row r="59" spans="1:11" x14ac:dyDescent="0.2">
      <c r="A59" s="1">
        <v>326.14999999999998</v>
      </c>
      <c r="B59" s="1">
        <f t="shared" si="5"/>
        <v>53</v>
      </c>
      <c r="C59" s="4">
        <f t="shared" si="6"/>
        <v>127.4</v>
      </c>
      <c r="D59" s="1">
        <f t="shared" si="2"/>
        <v>0.94530751840473015</v>
      </c>
      <c r="E59" s="1" t="s">
        <v>1</v>
      </c>
      <c r="F59" s="1" t="s">
        <v>1</v>
      </c>
      <c r="G59">
        <v>1733.9</v>
      </c>
      <c r="H59" s="1">
        <f t="shared" si="3"/>
        <v>13005.319521537001</v>
      </c>
      <c r="I59" s="1">
        <f t="shared" si="4"/>
        <v>17.112262480423826</v>
      </c>
      <c r="J59" s="1">
        <f t="shared" si="7"/>
        <v>251.48093326446954</v>
      </c>
      <c r="K59" s="8">
        <f t="shared" si="8"/>
        <v>1733900</v>
      </c>
    </row>
    <row r="60" spans="1:11" x14ac:dyDescent="0.2">
      <c r="A60" s="1">
        <v>327.14999999999998</v>
      </c>
      <c r="B60" s="1">
        <f t="shared" si="5"/>
        <v>54</v>
      </c>
      <c r="C60" s="4">
        <f t="shared" si="6"/>
        <v>129.19999999999999</v>
      </c>
      <c r="D60" s="1">
        <f t="shared" si="2"/>
        <v>0.94820590110718217</v>
      </c>
      <c r="E60" s="1" t="s">
        <v>1</v>
      </c>
      <c r="F60" s="1" t="s">
        <v>1</v>
      </c>
      <c r="G60">
        <v>1774</v>
      </c>
      <c r="H60" s="1">
        <f t="shared" si="3"/>
        <v>13306.09425642</v>
      </c>
      <c r="I60" s="1">
        <f t="shared" si="4"/>
        <v>17.508018709424917</v>
      </c>
      <c r="J60" s="1">
        <f t="shared" si="7"/>
        <v>257.29694654315068</v>
      </c>
      <c r="K60" s="8">
        <f t="shared" si="8"/>
        <v>1774000</v>
      </c>
    </row>
    <row r="61" spans="1:11" x14ac:dyDescent="0.2">
      <c r="A61" s="1">
        <v>328.15</v>
      </c>
      <c r="B61" s="1">
        <f t="shared" si="5"/>
        <v>55</v>
      </c>
      <c r="C61" s="4">
        <f t="shared" si="6"/>
        <v>131</v>
      </c>
      <c r="D61" s="1">
        <f t="shared" si="2"/>
        <v>0.95110428380963419</v>
      </c>
      <c r="E61" s="1" t="s">
        <v>1</v>
      </c>
      <c r="F61" s="1" t="s">
        <v>1</v>
      </c>
      <c r="G61">
        <v>1814.8</v>
      </c>
      <c r="H61" s="1">
        <f t="shared" si="3"/>
        <v>13612.119423083999</v>
      </c>
      <c r="I61" s="1">
        <f t="shared" si="4"/>
        <v>17.910683401276401</v>
      </c>
      <c r="J61" s="1">
        <f t="shared" si="7"/>
        <v>263.21448623816786</v>
      </c>
      <c r="K61" s="8">
        <f t="shared" si="8"/>
        <v>1814800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5"/>
  <sheetViews>
    <sheetView workbookViewId="0">
      <selection activeCell="F2" sqref="F2:F115"/>
    </sheetView>
  </sheetViews>
  <sheetFormatPr baseColWidth="10" defaultRowHeight="16" x14ac:dyDescent="0.2"/>
  <cols>
    <col min="1" max="16384" width="10.83203125" style="14"/>
  </cols>
  <sheetData>
    <row r="1" spans="1:8" x14ac:dyDescent="0.2">
      <c r="A1" t="s">
        <v>63</v>
      </c>
      <c r="B1" t="s">
        <v>64</v>
      </c>
      <c r="C1" t="s">
        <v>65</v>
      </c>
      <c r="D1" t="s">
        <v>66</v>
      </c>
      <c r="E1" t="s">
        <v>106</v>
      </c>
      <c r="F1" t="s">
        <v>107</v>
      </c>
      <c r="G1" t="s">
        <v>1</v>
      </c>
      <c r="H1" t="s">
        <v>1</v>
      </c>
    </row>
    <row r="2" spans="1:8" x14ac:dyDescent="0.2">
      <c r="A2">
        <v>1</v>
      </c>
      <c r="B2" s="29">
        <v>11.516999999999999</v>
      </c>
      <c r="C2" s="12">
        <v>30.96</v>
      </c>
      <c r="D2" s="29">
        <v>120.83999999999999</v>
      </c>
      <c r="E2" s="12">
        <v>143.10999999999999</v>
      </c>
      <c r="F2" s="29">
        <v>179.99</v>
      </c>
      <c r="G2" t="s">
        <v>1</v>
      </c>
      <c r="H2" t="s">
        <v>1</v>
      </c>
    </row>
    <row r="3" spans="1:8" x14ac:dyDescent="0.2">
      <c r="A3">
        <v>1.1000000000000001</v>
      </c>
      <c r="B3" s="29">
        <v>11.896999999999998</v>
      </c>
      <c r="C3" s="12">
        <v>31.39</v>
      </c>
      <c r="D3" s="29">
        <v>123.13000000000001</v>
      </c>
      <c r="E3" s="12">
        <v>146.16999999999999</v>
      </c>
      <c r="F3" s="29">
        <v>184.23</v>
      </c>
      <c r="G3" t="s">
        <v>1</v>
      </c>
      <c r="H3" t="s">
        <v>1</v>
      </c>
    </row>
    <row r="4" spans="1:8" x14ac:dyDescent="0.2">
      <c r="A4">
        <v>1.2</v>
      </c>
      <c r="B4" s="29">
        <v>12.263999999999999</v>
      </c>
      <c r="C4" s="12">
        <v>31.79</v>
      </c>
      <c r="D4" s="29">
        <v>125.17</v>
      </c>
      <c r="E4" s="12">
        <v>148.79000000000002</v>
      </c>
      <c r="F4" s="29">
        <v>188.02999999999997</v>
      </c>
      <c r="G4" t="s">
        <v>1</v>
      </c>
      <c r="H4" t="s">
        <v>1</v>
      </c>
    </row>
    <row r="5" spans="1:8" x14ac:dyDescent="0.2">
      <c r="A5">
        <v>1.3</v>
      </c>
      <c r="B5" s="29">
        <v>12.615</v>
      </c>
      <c r="C5" s="12">
        <v>32.17</v>
      </c>
      <c r="D5" s="29">
        <v>126.98</v>
      </c>
      <c r="E5" s="12">
        <v>151.16999999999999</v>
      </c>
      <c r="F5" s="29">
        <v>191.4</v>
      </c>
      <c r="G5" t="s">
        <v>1</v>
      </c>
      <c r="H5" t="s">
        <v>1</v>
      </c>
    </row>
    <row r="6" spans="1:8" x14ac:dyDescent="0.2">
      <c r="A6">
        <v>1.4</v>
      </c>
      <c r="B6" s="29">
        <v>12.950000000000001</v>
      </c>
      <c r="C6" s="12">
        <v>32.510000000000005</v>
      </c>
      <c r="D6" s="29">
        <v>128.65</v>
      </c>
      <c r="E6" s="12">
        <v>153.4</v>
      </c>
      <c r="F6" s="29">
        <v>194.54</v>
      </c>
      <c r="G6" t="s">
        <v>1</v>
      </c>
      <c r="H6" t="s">
        <v>1</v>
      </c>
    </row>
    <row r="7" spans="1:8" x14ac:dyDescent="0.2">
      <c r="A7">
        <v>1.5</v>
      </c>
      <c r="B7" s="29">
        <v>13.277999999999999</v>
      </c>
      <c r="C7" s="12">
        <v>32.83</v>
      </c>
      <c r="D7" s="29">
        <v>130.19</v>
      </c>
      <c r="E7" s="12">
        <v>155.41</v>
      </c>
      <c r="F7" s="29">
        <v>197.36</v>
      </c>
      <c r="G7" t="s">
        <v>1</v>
      </c>
      <c r="H7" t="s">
        <v>1</v>
      </c>
    </row>
    <row r="8" spans="1:8" x14ac:dyDescent="0.2">
      <c r="A8">
        <v>1.6</v>
      </c>
      <c r="B8" s="29">
        <v>13.589</v>
      </c>
      <c r="C8" s="12">
        <v>33.150000000000006</v>
      </c>
      <c r="D8" s="29">
        <v>131.5</v>
      </c>
      <c r="E8" s="12">
        <v>157.19</v>
      </c>
      <c r="F8" s="29">
        <v>200.05</v>
      </c>
      <c r="G8" t="s">
        <v>1</v>
      </c>
      <c r="H8" t="s">
        <v>1</v>
      </c>
    </row>
    <row r="9" spans="1:8" x14ac:dyDescent="0.2">
      <c r="A9">
        <v>1.7</v>
      </c>
      <c r="B9" s="29">
        <v>13.902000000000001</v>
      </c>
      <c r="C9" s="12">
        <v>33.44</v>
      </c>
      <c r="D9" s="29">
        <v>132.79000000000002</v>
      </c>
      <c r="E9" s="12">
        <v>158.93</v>
      </c>
      <c r="F9" s="29">
        <v>202.42000000000002</v>
      </c>
      <c r="G9" t="s">
        <v>1</v>
      </c>
      <c r="H9" t="s">
        <v>1</v>
      </c>
    </row>
    <row r="10" spans="1:8" x14ac:dyDescent="0.2">
      <c r="A10">
        <v>1.8</v>
      </c>
      <c r="B10" s="29">
        <v>14.208</v>
      </c>
      <c r="C10" s="12">
        <v>33.730000000000004</v>
      </c>
      <c r="D10" s="29">
        <v>133.96</v>
      </c>
      <c r="E10" s="12">
        <v>160.45999999999998</v>
      </c>
      <c r="F10" s="29">
        <v>204.67</v>
      </c>
      <c r="G10" t="s">
        <v>1</v>
      </c>
      <c r="H10" t="s">
        <v>1</v>
      </c>
    </row>
    <row r="11" spans="1:8" x14ac:dyDescent="0.2">
      <c r="A11">
        <v>2</v>
      </c>
      <c r="B11" s="29">
        <v>14.786</v>
      </c>
      <c r="C11" s="12">
        <v>34.269999999999996</v>
      </c>
      <c r="D11" s="29">
        <v>136.03</v>
      </c>
      <c r="E11" s="12">
        <v>163.24</v>
      </c>
      <c r="F11" s="29">
        <v>208.71</v>
      </c>
      <c r="G11" t="s">
        <v>1</v>
      </c>
      <c r="H11" t="s">
        <v>1</v>
      </c>
    </row>
    <row r="12" spans="1:8" x14ac:dyDescent="0.2">
      <c r="A12">
        <v>2.25</v>
      </c>
      <c r="B12" s="29">
        <v>15.465</v>
      </c>
      <c r="C12" s="12">
        <v>34.9</v>
      </c>
      <c r="D12" s="29">
        <v>138.16</v>
      </c>
      <c r="E12" s="12">
        <v>166.21</v>
      </c>
      <c r="F12" s="29">
        <v>213.09</v>
      </c>
      <c r="G12" t="s">
        <v>1</v>
      </c>
      <c r="H12" t="s">
        <v>1</v>
      </c>
    </row>
    <row r="13" spans="1:8" x14ac:dyDescent="0.2">
      <c r="A13">
        <v>2.5</v>
      </c>
      <c r="B13" s="29">
        <v>16.132999999999999</v>
      </c>
      <c r="C13" s="12">
        <v>35.49</v>
      </c>
      <c r="D13" s="29">
        <v>140</v>
      </c>
      <c r="E13" s="12">
        <v>168.78</v>
      </c>
      <c r="F13" s="29">
        <v>216.78</v>
      </c>
      <c r="G13" t="s">
        <v>1</v>
      </c>
      <c r="H13" t="s">
        <v>1</v>
      </c>
    </row>
    <row r="14" spans="1:8" x14ac:dyDescent="0.2">
      <c r="A14">
        <v>2.75</v>
      </c>
      <c r="B14" s="29">
        <v>16.8</v>
      </c>
      <c r="C14" s="12">
        <v>36.07</v>
      </c>
      <c r="D14" s="29">
        <v>141.57</v>
      </c>
      <c r="E14" s="12">
        <v>170.97000000000003</v>
      </c>
      <c r="F14" s="29">
        <v>219.91</v>
      </c>
      <c r="G14" t="s">
        <v>1</v>
      </c>
      <c r="H14" t="s">
        <v>1</v>
      </c>
    </row>
    <row r="15" spans="1:8" x14ac:dyDescent="0.2">
      <c r="A15">
        <v>3</v>
      </c>
      <c r="B15" s="29">
        <v>17.443999999999999</v>
      </c>
      <c r="C15" s="12">
        <v>36.620000000000005</v>
      </c>
      <c r="D15" s="29">
        <v>142.96</v>
      </c>
      <c r="E15" s="12">
        <v>172.87</v>
      </c>
      <c r="F15" s="29">
        <v>222.68</v>
      </c>
      <c r="G15" t="s">
        <v>1</v>
      </c>
      <c r="H15" t="s">
        <v>1</v>
      </c>
    </row>
    <row r="16" spans="1:8" x14ac:dyDescent="0.2">
      <c r="A16">
        <v>3.25</v>
      </c>
      <c r="B16" s="29">
        <v>18.094000000000001</v>
      </c>
      <c r="C16" s="12">
        <v>37.160000000000004</v>
      </c>
      <c r="D16" s="29">
        <v>144.09</v>
      </c>
      <c r="E16" s="12">
        <v>174.51999999999998</v>
      </c>
      <c r="F16" s="29">
        <v>225.09</v>
      </c>
      <c r="G16" t="s">
        <v>1</v>
      </c>
      <c r="H16" t="s">
        <v>1</v>
      </c>
    </row>
    <row r="17" spans="1:8" x14ac:dyDescent="0.2">
      <c r="A17">
        <v>3.5</v>
      </c>
      <c r="B17" s="29">
        <v>18.728999999999999</v>
      </c>
      <c r="C17" s="12">
        <v>37.69</v>
      </c>
      <c r="D17" s="29">
        <v>145.16999999999999</v>
      </c>
      <c r="E17" s="12">
        <v>176</v>
      </c>
      <c r="F17" s="29">
        <v>227.26</v>
      </c>
      <c r="G17" t="s">
        <v>1</v>
      </c>
      <c r="H17" t="s">
        <v>1</v>
      </c>
    </row>
    <row r="18" spans="1:8" x14ac:dyDescent="0.2">
      <c r="A18">
        <v>3.75</v>
      </c>
      <c r="B18" s="29">
        <v>19.358999999999998</v>
      </c>
      <c r="C18" s="12">
        <v>38.19</v>
      </c>
      <c r="D18" s="29">
        <v>146.10000000000002</v>
      </c>
      <c r="E18" s="12">
        <v>177.32999999999998</v>
      </c>
      <c r="F18" s="29">
        <v>229.09</v>
      </c>
      <c r="G18" t="s">
        <v>1</v>
      </c>
      <c r="H18" t="s">
        <v>1</v>
      </c>
    </row>
    <row r="19" spans="1:8" x14ac:dyDescent="0.2">
      <c r="A19">
        <v>4</v>
      </c>
      <c r="B19" s="29">
        <v>19.983000000000001</v>
      </c>
      <c r="C19" s="12">
        <v>38.700000000000003</v>
      </c>
      <c r="D19" s="29">
        <v>146.88</v>
      </c>
      <c r="E19" s="12">
        <v>178.52</v>
      </c>
      <c r="F19" s="29">
        <v>230.78</v>
      </c>
      <c r="G19" t="s">
        <v>1</v>
      </c>
      <c r="H19" t="s">
        <v>1</v>
      </c>
    </row>
    <row r="20" spans="1:8" x14ac:dyDescent="0.2">
      <c r="A20">
        <v>4.5</v>
      </c>
      <c r="B20" s="29">
        <v>21.220000000000002</v>
      </c>
      <c r="C20" s="12">
        <v>39.68</v>
      </c>
      <c r="D20" s="29">
        <v>148.34</v>
      </c>
      <c r="E20" s="12">
        <v>180.45999999999998</v>
      </c>
      <c r="F20" s="29">
        <v>233.57</v>
      </c>
      <c r="G20" t="s">
        <v>1</v>
      </c>
      <c r="H20" t="s">
        <v>1</v>
      </c>
    </row>
    <row r="21" spans="1:8" x14ac:dyDescent="0.2">
      <c r="A21">
        <v>5</v>
      </c>
      <c r="B21" s="29">
        <v>22.419</v>
      </c>
      <c r="C21" s="12">
        <v>40.629999999999995</v>
      </c>
      <c r="D21" s="29">
        <v>149.46</v>
      </c>
      <c r="E21" s="12">
        <v>182.17000000000002</v>
      </c>
      <c r="F21" s="29">
        <v>235.84</v>
      </c>
      <c r="G21" t="s">
        <v>1</v>
      </c>
      <c r="H21" t="s">
        <v>1</v>
      </c>
    </row>
    <row r="22" spans="1:8" x14ac:dyDescent="0.2">
      <c r="A22">
        <v>5.5</v>
      </c>
      <c r="B22" s="29">
        <v>23.606000000000002</v>
      </c>
      <c r="C22" s="12">
        <v>41.57</v>
      </c>
      <c r="D22" s="29">
        <v>150.47</v>
      </c>
      <c r="E22" s="12">
        <v>183.55</v>
      </c>
      <c r="F22" s="29">
        <v>237.62</v>
      </c>
      <c r="G22" t="s">
        <v>1</v>
      </c>
      <c r="H22" t="s">
        <v>1</v>
      </c>
    </row>
    <row r="23" spans="1:8" x14ac:dyDescent="0.2">
      <c r="A23">
        <v>6</v>
      </c>
      <c r="B23" s="29">
        <v>24.771000000000001</v>
      </c>
      <c r="C23" s="12">
        <v>42.48</v>
      </c>
      <c r="D23" s="29">
        <v>151.28</v>
      </c>
      <c r="E23" s="12">
        <v>184.72000000000003</v>
      </c>
      <c r="F23" s="29">
        <v>239.11</v>
      </c>
      <c r="G23" t="s">
        <v>1</v>
      </c>
      <c r="H23" t="s">
        <v>1</v>
      </c>
    </row>
    <row r="24" spans="1:8" x14ac:dyDescent="0.2">
      <c r="A24">
        <v>6.5</v>
      </c>
      <c r="B24" s="29">
        <v>25.901999999999997</v>
      </c>
      <c r="C24" s="12">
        <v>43.36</v>
      </c>
      <c r="D24" s="29">
        <v>152.01</v>
      </c>
      <c r="E24" s="12">
        <v>185.7</v>
      </c>
      <c r="F24" s="29">
        <v>240.32999999999998</v>
      </c>
      <c r="G24" t="s">
        <v>1</v>
      </c>
      <c r="H24" t="s">
        <v>1</v>
      </c>
    </row>
    <row r="25" spans="1:8" x14ac:dyDescent="0.2">
      <c r="A25">
        <v>7</v>
      </c>
      <c r="B25" s="29">
        <v>27.017199999999999</v>
      </c>
      <c r="C25" s="12">
        <v>44.239999999999995</v>
      </c>
      <c r="D25" s="29">
        <v>152.69999999999999</v>
      </c>
      <c r="E25" s="12">
        <v>186.60000000000002</v>
      </c>
      <c r="F25" s="29">
        <v>241.29000000000002</v>
      </c>
      <c r="G25" t="s">
        <v>1</v>
      </c>
      <c r="H25" t="s">
        <v>1</v>
      </c>
    </row>
    <row r="26" spans="1:8" x14ac:dyDescent="0.2">
      <c r="A26">
        <v>8</v>
      </c>
      <c r="B26" s="29">
        <v>29.180600000000002</v>
      </c>
      <c r="C26" s="12">
        <v>45.95</v>
      </c>
      <c r="D26" s="29">
        <v>153.86000000000001</v>
      </c>
      <c r="E26" s="12">
        <v>188.08</v>
      </c>
      <c r="F26" s="29">
        <v>242.73</v>
      </c>
      <c r="G26" t="s">
        <v>1</v>
      </c>
      <c r="H26" t="s">
        <v>1</v>
      </c>
    </row>
    <row r="27" spans="1:8" x14ac:dyDescent="0.2">
      <c r="A27">
        <v>9</v>
      </c>
      <c r="B27" s="29">
        <v>31.246700000000001</v>
      </c>
      <c r="C27" s="12">
        <v>47.606000000000002</v>
      </c>
      <c r="D27" s="29">
        <v>154.85999999999999</v>
      </c>
      <c r="E27" s="12">
        <v>189.23000000000002</v>
      </c>
      <c r="F27" s="29">
        <v>243.68</v>
      </c>
      <c r="G27" t="s">
        <v>1</v>
      </c>
      <c r="H27" t="s">
        <v>1</v>
      </c>
    </row>
    <row r="28" spans="1:8" x14ac:dyDescent="0.2">
      <c r="A28">
        <v>10</v>
      </c>
      <c r="B28" s="29">
        <v>33.202300000000001</v>
      </c>
      <c r="C28" s="12">
        <v>49.211999999999996</v>
      </c>
      <c r="D28" s="29">
        <v>155.77000000000001</v>
      </c>
      <c r="E28" s="12">
        <v>190.26999999999998</v>
      </c>
      <c r="F28" s="29">
        <v>244.27</v>
      </c>
      <c r="G28" t="s">
        <v>1</v>
      </c>
      <c r="H28" t="s">
        <v>1</v>
      </c>
    </row>
    <row r="29" spans="1:8" x14ac:dyDescent="0.2">
      <c r="A29">
        <v>11</v>
      </c>
      <c r="B29" s="29">
        <v>35.045500000000004</v>
      </c>
      <c r="C29" s="12">
        <v>50.775999999999996</v>
      </c>
      <c r="D29" s="29">
        <v>156.63</v>
      </c>
      <c r="E29" s="12">
        <v>191.23000000000002</v>
      </c>
      <c r="F29" s="29">
        <v>244.62</v>
      </c>
      <c r="G29" t="s">
        <v>1</v>
      </c>
      <c r="H29" t="s">
        <v>1</v>
      </c>
    </row>
    <row r="30" spans="1:8" x14ac:dyDescent="0.2">
      <c r="A30">
        <v>12</v>
      </c>
      <c r="B30" s="29">
        <v>36.774699999999996</v>
      </c>
      <c r="C30" s="12">
        <v>52.295999999999999</v>
      </c>
      <c r="D30" s="29">
        <v>157.44999999999999</v>
      </c>
      <c r="E30" s="12">
        <v>192.05</v>
      </c>
      <c r="F30" s="29">
        <v>244.76</v>
      </c>
      <c r="G30" t="s">
        <v>1</v>
      </c>
      <c r="H30" t="s">
        <v>1</v>
      </c>
    </row>
    <row r="31" spans="1:8" x14ac:dyDescent="0.2">
      <c r="A31">
        <v>13</v>
      </c>
      <c r="B31" s="29">
        <v>38.3887</v>
      </c>
      <c r="C31" s="12">
        <v>53.775999999999996</v>
      </c>
      <c r="D31" s="29">
        <v>158.25</v>
      </c>
      <c r="E31" s="12">
        <v>192.82999999999998</v>
      </c>
      <c r="F31" s="29">
        <v>244.79000000000002</v>
      </c>
      <c r="G31" t="s">
        <v>1</v>
      </c>
      <c r="H31" t="s">
        <v>1</v>
      </c>
    </row>
    <row r="32" spans="1:8" x14ac:dyDescent="0.2">
      <c r="A32">
        <v>14</v>
      </c>
      <c r="B32" s="29">
        <v>39.8767</v>
      </c>
      <c r="C32" s="12">
        <v>55.228999999999999</v>
      </c>
      <c r="D32" s="29">
        <v>159.05000000000001</v>
      </c>
      <c r="E32" s="12">
        <v>193.5</v>
      </c>
      <c r="F32" s="29">
        <v>244.73000000000002</v>
      </c>
      <c r="G32" t="s">
        <v>1</v>
      </c>
      <c r="H32" t="s">
        <v>1</v>
      </c>
    </row>
    <row r="33" spans="1:8" x14ac:dyDescent="0.2">
      <c r="A33">
        <v>15</v>
      </c>
      <c r="B33" s="29">
        <v>41.257999999999996</v>
      </c>
      <c r="C33" s="12">
        <v>56.65</v>
      </c>
      <c r="D33" s="29">
        <v>159.85000000000002</v>
      </c>
      <c r="E33" s="12">
        <v>194.26999999999998</v>
      </c>
      <c r="F33" s="29">
        <v>244.59</v>
      </c>
      <c r="G33" t="s">
        <v>1</v>
      </c>
      <c r="H33" t="s">
        <v>1</v>
      </c>
    </row>
    <row r="34" spans="1:8" x14ac:dyDescent="0.2">
      <c r="A34">
        <v>16</v>
      </c>
      <c r="B34" s="29">
        <v>42.532200000000003</v>
      </c>
      <c r="C34" s="12">
        <v>58.034999999999997</v>
      </c>
      <c r="D34" s="29">
        <v>160.65</v>
      </c>
      <c r="E34" s="12">
        <v>194.94</v>
      </c>
      <c r="F34" s="29">
        <v>244.46999999999997</v>
      </c>
      <c r="G34" t="s">
        <v>1</v>
      </c>
      <c r="H34" t="s">
        <v>1</v>
      </c>
    </row>
    <row r="35" spans="1:8" x14ac:dyDescent="0.2">
      <c r="A35">
        <v>17</v>
      </c>
      <c r="B35" s="29">
        <v>43.708799999999997</v>
      </c>
      <c r="C35" s="12">
        <v>59.392000000000003</v>
      </c>
      <c r="D35" s="29">
        <v>161.45999999999998</v>
      </c>
      <c r="E35" s="12">
        <v>195.72</v>
      </c>
      <c r="F35" s="29">
        <v>244.19</v>
      </c>
      <c r="G35" t="s">
        <v>1</v>
      </c>
      <c r="H35" t="s">
        <v>1</v>
      </c>
    </row>
    <row r="36" spans="1:8" x14ac:dyDescent="0.2">
      <c r="A36">
        <v>18</v>
      </c>
      <c r="B36" s="29">
        <v>44.807400000000001</v>
      </c>
      <c r="C36" s="12">
        <v>60.716999999999999</v>
      </c>
      <c r="D36" s="29">
        <v>162.26999999999998</v>
      </c>
      <c r="E36" s="12">
        <v>196.43</v>
      </c>
      <c r="F36" s="29">
        <v>244.04</v>
      </c>
      <c r="G36" t="s">
        <v>1</v>
      </c>
      <c r="H36" t="s">
        <v>1</v>
      </c>
    </row>
    <row r="37" spans="1:8" x14ac:dyDescent="0.2">
      <c r="A37">
        <v>20</v>
      </c>
      <c r="B37" s="29">
        <v>46.789899999999996</v>
      </c>
      <c r="C37" s="12">
        <v>63.294000000000004</v>
      </c>
      <c r="D37" s="29">
        <v>163.93</v>
      </c>
      <c r="E37" s="12">
        <v>197.82999999999998</v>
      </c>
      <c r="F37" s="29">
        <v>243.58999999999997</v>
      </c>
      <c r="G37" t="s">
        <v>1</v>
      </c>
      <c r="H37" t="s">
        <v>1</v>
      </c>
    </row>
    <row r="38" spans="1:8" x14ac:dyDescent="0.2">
      <c r="A38">
        <v>22.5</v>
      </c>
      <c r="B38" s="29">
        <v>48.990600000000001</v>
      </c>
      <c r="C38" s="12">
        <v>66.367000000000004</v>
      </c>
      <c r="D38" s="29">
        <v>166.05</v>
      </c>
      <c r="E38" s="12">
        <v>199.67000000000002</v>
      </c>
      <c r="F38" s="29">
        <v>242.95</v>
      </c>
      <c r="G38" t="s">
        <v>1</v>
      </c>
      <c r="H38" t="s">
        <v>1</v>
      </c>
    </row>
    <row r="39" spans="1:8" x14ac:dyDescent="0.2">
      <c r="A39">
        <v>25</v>
      </c>
      <c r="B39" s="29">
        <v>51.017800000000001</v>
      </c>
      <c r="C39" s="12">
        <v>69.300999999999988</v>
      </c>
      <c r="D39" s="29">
        <v>166.72</v>
      </c>
      <c r="E39" s="12">
        <v>201.43</v>
      </c>
      <c r="F39" s="29">
        <v>242.45999999999998</v>
      </c>
      <c r="G39" t="s">
        <v>1</v>
      </c>
      <c r="H39" t="s">
        <v>1</v>
      </c>
    </row>
    <row r="40" spans="1:8" x14ac:dyDescent="0.2">
      <c r="A40">
        <v>27.5</v>
      </c>
      <c r="B40" s="29">
        <v>52.939899999999994</v>
      </c>
      <c r="C40" s="12">
        <v>72.102000000000004</v>
      </c>
      <c r="D40" s="29">
        <v>166.45</v>
      </c>
      <c r="E40" s="12">
        <v>203.42000000000002</v>
      </c>
      <c r="F40" s="29">
        <v>242.16</v>
      </c>
      <c r="G40" t="s">
        <v>1</v>
      </c>
      <c r="H40" t="s">
        <v>1</v>
      </c>
    </row>
    <row r="41" spans="1:8" x14ac:dyDescent="0.2">
      <c r="A41">
        <v>30</v>
      </c>
      <c r="B41" s="29">
        <v>54.785900000000005</v>
      </c>
      <c r="C41" s="12">
        <v>74.781999999999996</v>
      </c>
      <c r="D41" s="29">
        <v>167.47</v>
      </c>
      <c r="E41" s="12">
        <v>202.07999999999998</v>
      </c>
      <c r="F41" s="29">
        <v>241.76999999999998</v>
      </c>
      <c r="G41" t="s">
        <v>1</v>
      </c>
      <c r="H41" t="s">
        <v>1</v>
      </c>
    </row>
    <row r="42" spans="1:8" x14ac:dyDescent="0.2">
      <c r="A42">
        <v>32.5</v>
      </c>
      <c r="B42" s="29">
        <v>56.574999999999996</v>
      </c>
      <c r="C42" s="12">
        <v>77.352999999999994</v>
      </c>
      <c r="D42" s="29">
        <v>169.1</v>
      </c>
      <c r="E42" s="12">
        <v>201.8</v>
      </c>
      <c r="F42" s="29">
        <v>241.61</v>
      </c>
      <c r="G42" t="s">
        <v>1</v>
      </c>
      <c r="H42" t="s">
        <v>1</v>
      </c>
    </row>
    <row r="43" spans="1:8" x14ac:dyDescent="0.2">
      <c r="A43">
        <v>35</v>
      </c>
      <c r="B43" s="29">
        <v>58.3065</v>
      </c>
      <c r="C43" s="12">
        <v>79.808999999999997</v>
      </c>
      <c r="D43" s="29">
        <v>171.12</v>
      </c>
      <c r="E43" s="12">
        <v>202.74</v>
      </c>
      <c r="F43" s="29">
        <v>241.5</v>
      </c>
      <c r="G43" t="s">
        <v>1</v>
      </c>
      <c r="H43" t="s">
        <v>1</v>
      </c>
    </row>
    <row r="44" spans="1:8" x14ac:dyDescent="0.2">
      <c r="A44">
        <v>37.5</v>
      </c>
      <c r="B44" s="29">
        <v>59.9602</v>
      </c>
      <c r="C44" s="12">
        <v>82.167000000000002</v>
      </c>
      <c r="D44" s="29">
        <v>173.3</v>
      </c>
      <c r="E44" s="12">
        <v>204.36</v>
      </c>
      <c r="F44" s="29">
        <v>241.5</v>
      </c>
      <c r="G44" t="s">
        <v>1</v>
      </c>
      <c r="H44" t="s">
        <v>1</v>
      </c>
    </row>
    <row r="45" spans="1:8" x14ac:dyDescent="0.2">
      <c r="A45">
        <v>40</v>
      </c>
      <c r="B45" s="29">
        <v>61.545499999999997</v>
      </c>
      <c r="C45" s="12">
        <v>84.421999999999997</v>
      </c>
      <c r="D45" s="29">
        <v>175.53</v>
      </c>
      <c r="E45" s="12">
        <v>206.37</v>
      </c>
      <c r="F45" s="29">
        <v>245</v>
      </c>
      <c r="G45" t="s">
        <v>1</v>
      </c>
      <c r="H45" t="s">
        <v>1</v>
      </c>
    </row>
    <row r="46" spans="1:8" x14ac:dyDescent="0.2">
      <c r="A46">
        <v>45</v>
      </c>
      <c r="B46" s="29">
        <v>64.480399999999989</v>
      </c>
      <c r="C46" s="12">
        <v>88.706999999999994</v>
      </c>
      <c r="D46" s="29">
        <v>179.66</v>
      </c>
      <c r="E46" s="12">
        <v>210.92000000000002</v>
      </c>
      <c r="F46" s="29">
        <v>249.3</v>
      </c>
      <c r="G46" t="s">
        <v>1</v>
      </c>
      <c r="H46" t="s">
        <v>1</v>
      </c>
    </row>
    <row r="47" spans="1:8" x14ac:dyDescent="0.2">
      <c r="A47">
        <v>50</v>
      </c>
      <c r="B47" s="29">
        <v>67.079599999999999</v>
      </c>
      <c r="C47" s="12">
        <v>92.687999999999988</v>
      </c>
      <c r="D47" s="29">
        <v>183.3</v>
      </c>
      <c r="E47" s="12">
        <v>215.18</v>
      </c>
      <c r="F47" s="29">
        <v>250.6</v>
      </c>
      <c r="G47" t="s">
        <v>1</v>
      </c>
      <c r="H47" t="s">
        <v>1</v>
      </c>
    </row>
    <row r="48" spans="1:8" x14ac:dyDescent="0.2">
      <c r="A48">
        <v>55</v>
      </c>
      <c r="B48" s="29">
        <v>69.352000000000004</v>
      </c>
      <c r="C48" s="12">
        <v>96.444000000000003</v>
      </c>
      <c r="D48" s="29">
        <v>186.47</v>
      </c>
      <c r="E48" s="12">
        <v>218.95</v>
      </c>
      <c r="F48" s="29">
        <v>250.6</v>
      </c>
      <c r="G48" t="s">
        <v>1</v>
      </c>
      <c r="H48" t="s">
        <v>1</v>
      </c>
    </row>
    <row r="49" spans="1:8" x14ac:dyDescent="0.2">
      <c r="A49">
        <v>60</v>
      </c>
      <c r="B49" s="29">
        <v>71.306899999999999</v>
      </c>
      <c r="C49" s="12">
        <v>99.998000000000005</v>
      </c>
      <c r="D49" s="29">
        <v>189.11</v>
      </c>
      <c r="E49" s="12">
        <v>221.96</v>
      </c>
      <c r="F49" s="29">
        <v>249.9</v>
      </c>
      <c r="G49" t="s">
        <v>1</v>
      </c>
      <c r="H49" t="s">
        <v>1</v>
      </c>
    </row>
    <row r="50" spans="1:8" x14ac:dyDescent="0.2">
      <c r="A50">
        <v>65</v>
      </c>
      <c r="B50" s="29">
        <v>72.9739</v>
      </c>
      <c r="C50" s="12">
        <v>103.38499999999999</v>
      </c>
      <c r="D50" s="29">
        <v>191.28</v>
      </c>
      <c r="E50" s="12">
        <v>224.36</v>
      </c>
      <c r="F50" s="29">
        <v>248.9</v>
      </c>
      <c r="G50" t="s">
        <v>1</v>
      </c>
      <c r="H50" t="s">
        <v>1</v>
      </c>
    </row>
    <row r="51" spans="1:8" x14ac:dyDescent="0.2">
      <c r="A51">
        <v>70</v>
      </c>
      <c r="B51" s="29">
        <v>74.362400000000008</v>
      </c>
      <c r="C51" s="12">
        <v>106.649</v>
      </c>
      <c r="D51" s="29">
        <v>193.23999999999998</v>
      </c>
      <c r="E51" s="12">
        <v>226.2</v>
      </c>
      <c r="F51" s="29">
        <v>247.8</v>
      </c>
      <c r="G51" t="s">
        <v>1</v>
      </c>
      <c r="H51" t="s">
        <v>1</v>
      </c>
    </row>
    <row r="52" spans="1:8" x14ac:dyDescent="0.2">
      <c r="A52">
        <v>80</v>
      </c>
      <c r="B52" s="29">
        <v>76.423299999999998</v>
      </c>
      <c r="C52" s="12">
        <v>112.821</v>
      </c>
      <c r="D52" s="29">
        <v>196.42000000000002</v>
      </c>
      <c r="E52" s="12">
        <v>228.59</v>
      </c>
      <c r="F52" s="29">
        <v>245.87</v>
      </c>
      <c r="G52" t="s">
        <v>1</v>
      </c>
      <c r="H52" t="s">
        <v>1</v>
      </c>
    </row>
    <row r="53" spans="1:8" x14ac:dyDescent="0.2">
      <c r="A53">
        <v>90</v>
      </c>
      <c r="B53" s="29">
        <v>77.697900000000004</v>
      </c>
      <c r="C53" s="12">
        <v>118.735</v>
      </c>
      <c r="D53" s="29">
        <v>199.2</v>
      </c>
      <c r="E53" s="12">
        <v>230.02</v>
      </c>
      <c r="F53" s="29">
        <v>244.8</v>
      </c>
      <c r="G53" t="s">
        <v>1</v>
      </c>
      <c r="H53" t="s">
        <v>1</v>
      </c>
    </row>
    <row r="54" spans="1:8" x14ac:dyDescent="0.2">
      <c r="A54">
        <v>100</v>
      </c>
      <c r="B54" s="29">
        <v>78.3352</v>
      </c>
      <c r="C54" s="12">
        <v>124.17999999999999</v>
      </c>
      <c r="D54" s="29">
        <v>201.64000000000001</v>
      </c>
      <c r="E54" s="12">
        <v>230.83999999999997</v>
      </c>
      <c r="F54" s="29">
        <v>244.69</v>
      </c>
      <c r="G54" t="s">
        <v>1</v>
      </c>
      <c r="H54" t="s">
        <v>1</v>
      </c>
    </row>
    <row r="55" spans="1:8" x14ac:dyDescent="0.2">
      <c r="A55">
        <v>110</v>
      </c>
      <c r="B55" s="29">
        <v>78.494600000000005</v>
      </c>
      <c r="C55" s="12">
        <v>129.44999999999999</v>
      </c>
      <c r="D55" s="29">
        <v>204.07999999999998</v>
      </c>
      <c r="E55" s="12">
        <v>231.55</v>
      </c>
      <c r="F55" s="29">
        <v>245.58</v>
      </c>
      <c r="G55" t="s">
        <v>1</v>
      </c>
      <c r="H55" t="s">
        <v>1</v>
      </c>
    </row>
    <row r="56" spans="1:8" x14ac:dyDescent="0.2">
      <c r="A56">
        <v>120</v>
      </c>
      <c r="B56" s="29">
        <v>78.285499999999999</v>
      </c>
      <c r="C56" s="12">
        <v>134.33799999999999</v>
      </c>
      <c r="D56" s="29">
        <v>206.54999999999998</v>
      </c>
      <c r="E56" s="12">
        <v>232.18</v>
      </c>
      <c r="F56" s="29">
        <v>247.16000000000003</v>
      </c>
      <c r="G56" t="s">
        <v>1</v>
      </c>
      <c r="H56" t="s">
        <v>1</v>
      </c>
    </row>
    <row r="57" spans="1:8" x14ac:dyDescent="0.2">
      <c r="A57">
        <v>130</v>
      </c>
      <c r="B57" s="29">
        <v>77.807699999999997</v>
      </c>
      <c r="C57" s="12">
        <v>139.041</v>
      </c>
      <c r="D57" s="29">
        <v>209.10999999999999</v>
      </c>
      <c r="E57" s="12">
        <v>233.06</v>
      </c>
      <c r="F57" s="29">
        <v>249.45999999999998</v>
      </c>
      <c r="G57" t="s">
        <v>1</v>
      </c>
      <c r="H57" t="s">
        <v>1</v>
      </c>
    </row>
    <row r="58" spans="1:8" x14ac:dyDescent="0.2">
      <c r="A58">
        <v>140</v>
      </c>
      <c r="B58" s="29">
        <v>77.130899999999997</v>
      </c>
      <c r="C58" s="12">
        <v>143.45599999999999</v>
      </c>
      <c r="D58" s="29">
        <v>211.82999999999998</v>
      </c>
      <c r="E58" s="12">
        <v>234.16</v>
      </c>
      <c r="F58" s="29">
        <v>252.11</v>
      </c>
      <c r="G58" t="s">
        <v>1</v>
      </c>
      <c r="H58" t="s">
        <v>1</v>
      </c>
    </row>
    <row r="59" spans="1:8" x14ac:dyDescent="0.2">
      <c r="A59">
        <v>150</v>
      </c>
      <c r="B59" s="29">
        <v>76.3048</v>
      </c>
      <c r="C59" s="12">
        <v>147.78</v>
      </c>
      <c r="D59" s="29">
        <v>214.78</v>
      </c>
      <c r="E59" s="12">
        <v>235.54</v>
      </c>
      <c r="F59" s="29">
        <v>255.16000000000003</v>
      </c>
      <c r="G59" t="s">
        <v>1</v>
      </c>
      <c r="H59" t="s">
        <v>1</v>
      </c>
    </row>
    <row r="60" spans="1:8" x14ac:dyDescent="0.2">
      <c r="A60">
        <v>160</v>
      </c>
      <c r="B60" s="29">
        <v>75.369469999999993</v>
      </c>
      <c r="C60" s="12">
        <v>151.81299999999999</v>
      </c>
      <c r="D60" s="29">
        <v>217.94</v>
      </c>
      <c r="E60" s="12">
        <v>237.17000000000002</v>
      </c>
      <c r="F60" s="29">
        <v>258.55</v>
      </c>
      <c r="G60" t="s">
        <v>1</v>
      </c>
      <c r="H60" t="s">
        <v>1</v>
      </c>
    </row>
    <row r="61" spans="1:8" x14ac:dyDescent="0.2">
      <c r="A61">
        <v>170</v>
      </c>
      <c r="B61" s="29">
        <v>74.36466999999999</v>
      </c>
      <c r="C61" s="12">
        <v>155.65200000000002</v>
      </c>
      <c r="D61" s="29">
        <v>221.2</v>
      </c>
      <c r="E61" s="12">
        <v>239.13</v>
      </c>
      <c r="F61" s="29">
        <v>261.96999999999997</v>
      </c>
      <c r="G61" t="s">
        <v>1</v>
      </c>
      <c r="H61" t="s">
        <v>1</v>
      </c>
    </row>
    <row r="62" spans="1:8" x14ac:dyDescent="0.2">
      <c r="A62">
        <v>180</v>
      </c>
      <c r="B62" s="29">
        <v>73.31035</v>
      </c>
      <c r="C62" s="12">
        <v>159.298</v>
      </c>
      <c r="D62" s="29">
        <v>224.74</v>
      </c>
      <c r="E62" s="12">
        <v>241.4</v>
      </c>
      <c r="F62" s="29">
        <v>265.58</v>
      </c>
      <c r="G62" t="s">
        <v>1</v>
      </c>
      <c r="H62" t="s">
        <v>1</v>
      </c>
    </row>
    <row r="63" spans="1:8" x14ac:dyDescent="0.2">
      <c r="A63">
        <v>200</v>
      </c>
      <c r="B63" s="29">
        <v>71.142880000000005</v>
      </c>
      <c r="C63" s="12">
        <v>166.203</v>
      </c>
      <c r="D63" s="29">
        <v>232.52</v>
      </c>
      <c r="E63" s="12">
        <v>246.74</v>
      </c>
      <c r="F63" s="29">
        <v>273.08000000000004</v>
      </c>
      <c r="G63" t="s">
        <v>1</v>
      </c>
      <c r="H63" t="s">
        <v>1</v>
      </c>
    </row>
    <row r="64" spans="1:8" x14ac:dyDescent="0.2">
      <c r="A64">
        <v>225</v>
      </c>
      <c r="B64" s="29">
        <v>68.415220000000005</v>
      </c>
      <c r="C64" s="12">
        <v>173.905</v>
      </c>
      <c r="D64" s="29">
        <v>243.13</v>
      </c>
      <c r="E64" s="12">
        <v>255.07</v>
      </c>
      <c r="F64" s="29">
        <v>282.64</v>
      </c>
      <c r="G64" t="s">
        <v>1</v>
      </c>
      <c r="H64" t="s">
        <v>1</v>
      </c>
    </row>
    <row r="65" spans="1:8" x14ac:dyDescent="0.2">
      <c r="A65">
        <v>250</v>
      </c>
      <c r="B65" s="29">
        <v>65.758939999999996</v>
      </c>
      <c r="C65" s="12">
        <v>180.82400000000001</v>
      </c>
      <c r="D65" s="29">
        <v>254.79999999999998</v>
      </c>
      <c r="E65" s="12">
        <v>264.85000000000002</v>
      </c>
      <c r="F65" s="29">
        <v>292.24</v>
      </c>
      <c r="G65" t="s">
        <v>1</v>
      </c>
      <c r="H65" t="s">
        <v>1</v>
      </c>
    </row>
    <row r="66" spans="1:8" x14ac:dyDescent="0.2">
      <c r="A66">
        <v>275</v>
      </c>
      <c r="B66" s="29">
        <v>63.243699999999997</v>
      </c>
      <c r="C66" s="12">
        <v>187.15630000000002</v>
      </c>
      <c r="D66" s="29">
        <v>267.27</v>
      </c>
      <c r="E66" s="12">
        <v>275.82</v>
      </c>
      <c r="F66" s="29">
        <v>302.12</v>
      </c>
      <c r="G66" t="s">
        <v>1</v>
      </c>
      <c r="H66" t="s">
        <v>1</v>
      </c>
    </row>
    <row r="67" spans="1:8" x14ac:dyDescent="0.2">
      <c r="A67">
        <v>300</v>
      </c>
      <c r="B67" s="29">
        <v>60.869250000000001</v>
      </c>
      <c r="C67" s="12">
        <v>192.6986</v>
      </c>
      <c r="D67" s="29">
        <v>280.19</v>
      </c>
      <c r="E67" s="12">
        <v>287.91000000000003</v>
      </c>
      <c r="F67" s="29">
        <v>311.99</v>
      </c>
      <c r="G67" t="s">
        <v>1</v>
      </c>
      <c r="H67" t="s">
        <v>1</v>
      </c>
    </row>
    <row r="68" spans="1:8" x14ac:dyDescent="0.2">
      <c r="A68">
        <v>325</v>
      </c>
      <c r="B68" s="29">
        <v>58.655419999999999</v>
      </c>
      <c r="C68" s="12">
        <v>197.74870000000001</v>
      </c>
      <c r="D68" s="29">
        <v>293.54000000000002</v>
      </c>
      <c r="E68" s="12">
        <v>300.77000000000004</v>
      </c>
      <c r="F68" s="29">
        <v>322.18</v>
      </c>
      <c r="G68" t="s">
        <v>1</v>
      </c>
      <c r="H68" t="s">
        <v>1</v>
      </c>
    </row>
    <row r="69" spans="1:8" x14ac:dyDescent="0.2">
      <c r="A69">
        <v>350</v>
      </c>
      <c r="B69" s="29">
        <v>56.582079999999998</v>
      </c>
      <c r="C69" s="12">
        <v>202.30519999999999</v>
      </c>
      <c r="D69" s="29">
        <v>307.19</v>
      </c>
      <c r="E69" s="12">
        <v>314.18</v>
      </c>
      <c r="F69" s="29">
        <v>332.43</v>
      </c>
      <c r="G69" t="s">
        <v>1</v>
      </c>
      <c r="H69" t="s">
        <v>1</v>
      </c>
    </row>
    <row r="70" spans="1:8" x14ac:dyDescent="0.2">
      <c r="A70">
        <v>375</v>
      </c>
      <c r="B70" s="29">
        <v>54.649149999999999</v>
      </c>
      <c r="C70" s="12">
        <v>206.36679999999998</v>
      </c>
      <c r="D70" s="29">
        <v>320.92</v>
      </c>
      <c r="E70" s="12">
        <v>328</v>
      </c>
      <c r="F70" s="29">
        <v>342.99</v>
      </c>
      <c r="G70" t="s">
        <v>1</v>
      </c>
      <c r="H70" t="s">
        <v>1</v>
      </c>
    </row>
    <row r="71" spans="1:8" x14ac:dyDescent="0.2">
      <c r="A71">
        <v>400</v>
      </c>
      <c r="B71" s="29">
        <v>52.846559999999997</v>
      </c>
      <c r="C71" s="12">
        <v>210.03270000000001</v>
      </c>
      <c r="D71" s="29">
        <v>334.72</v>
      </c>
      <c r="E71" s="12">
        <v>342.23</v>
      </c>
      <c r="F71" s="29">
        <v>353.64</v>
      </c>
      <c r="G71" t="s">
        <v>1</v>
      </c>
      <c r="H71" t="s">
        <v>1</v>
      </c>
    </row>
    <row r="72" spans="1:8" x14ac:dyDescent="0.2">
      <c r="A72">
        <v>450</v>
      </c>
      <c r="B72" s="29">
        <v>49.602160000000005</v>
      </c>
      <c r="C72" s="12">
        <v>216.2747</v>
      </c>
      <c r="D72" s="29">
        <v>362.19</v>
      </c>
      <c r="E72" s="12">
        <v>371.12</v>
      </c>
      <c r="F72" s="29">
        <v>375.38</v>
      </c>
      <c r="G72" t="s">
        <v>1</v>
      </c>
      <c r="H72" t="s">
        <v>1</v>
      </c>
    </row>
    <row r="73" spans="1:8" x14ac:dyDescent="0.2">
      <c r="A73">
        <v>500</v>
      </c>
      <c r="B73" s="29">
        <v>46.758559999999996</v>
      </c>
      <c r="C73" s="12">
        <v>221.12709999999998</v>
      </c>
      <c r="D73" s="29">
        <v>389.34</v>
      </c>
      <c r="E73" s="12">
        <v>400.37</v>
      </c>
      <c r="F73" s="29">
        <v>397.58</v>
      </c>
      <c r="G73" t="s">
        <v>1</v>
      </c>
      <c r="H73" t="s">
        <v>1</v>
      </c>
    </row>
    <row r="74" spans="1:8" x14ac:dyDescent="0.2">
      <c r="A74">
        <v>550</v>
      </c>
      <c r="B74" s="29">
        <v>44.255569999999999</v>
      </c>
      <c r="C74" s="12">
        <v>224.98740000000001</v>
      </c>
      <c r="D74" s="29">
        <v>415.71800000000002</v>
      </c>
      <c r="E74" s="12">
        <v>429.31</v>
      </c>
      <c r="F74" s="29">
        <v>420.14</v>
      </c>
      <c r="G74" t="s">
        <v>1</v>
      </c>
      <c r="H74" t="s">
        <v>1</v>
      </c>
    </row>
    <row r="75" spans="1:8" x14ac:dyDescent="0.2">
      <c r="A75">
        <v>600</v>
      </c>
      <c r="B75" s="29">
        <v>42.033029999999997</v>
      </c>
      <c r="C75" s="12">
        <v>227.8536</v>
      </c>
      <c r="D75" s="29">
        <v>441.4</v>
      </c>
      <c r="E75" s="12">
        <v>457.7</v>
      </c>
      <c r="F75" s="29">
        <v>442.88</v>
      </c>
      <c r="G75" t="s">
        <v>1</v>
      </c>
      <c r="H75" t="s">
        <v>1</v>
      </c>
    </row>
    <row r="76" spans="1:8" x14ac:dyDescent="0.2">
      <c r="A76">
        <v>650</v>
      </c>
      <c r="B76" s="29">
        <v>40.060850000000002</v>
      </c>
      <c r="C76" s="12">
        <v>229.92449999999999</v>
      </c>
      <c r="D76" s="29">
        <v>466.06300000000005</v>
      </c>
      <c r="E76" s="12">
        <v>485.51</v>
      </c>
      <c r="F76" s="29">
        <v>465.65000000000003</v>
      </c>
      <c r="G76" t="s">
        <v>1</v>
      </c>
      <c r="H76" t="s">
        <v>1</v>
      </c>
    </row>
    <row r="77" spans="1:8" x14ac:dyDescent="0.2">
      <c r="A77">
        <v>700</v>
      </c>
      <c r="B77" s="29">
        <v>38.298960000000001</v>
      </c>
      <c r="C77" s="12">
        <v>231.29910000000001</v>
      </c>
      <c r="D77" s="29">
        <v>489.892</v>
      </c>
      <c r="E77" s="12">
        <v>512.41</v>
      </c>
      <c r="F77" s="29">
        <v>488.5</v>
      </c>
      <c r="G77" t="s">
        <v>1</v>
      </c>
      <c r="H77" t="s">
        <v>1</v>
      </c>
    </row>
    <row r="78" spans="1:8" x14ac:dyDescent="0.2">
      <c r="A78">
        <v>800</v>
      </c>
      <c r="B78" s="29">
        <v>35.285829999999997</v>
      </c>
      <c r="C78" s="12">
        <v>232.4571</v>
      </c>
      <c r="D78" s="29">
        <v>534.60500000000002</v>
      </c>
      <c r="E78" s="12">
        <v>563.55000000000007</v>
      </c>
      <c r="F78" s="29">
        <v>534.12</v>
      </c>
      <c r="G78" t="s">
        <v>1</v>
      </c>
      <c r="H78" t="s">
        <v>1</v>
      </c>
    </row>
    <row r="79" spans="1:8" x14ac:dyDescent="0.2">
      <c r="A79">
        <v>900</v>
      </c>
      <c r="B79" s="29">
        <v>32.81335</v>
      </c>
      <c r="C79" s="12">
        <v>231.92349999999999</v>
      </c>
      <c r="D79" s="29">
        <v>575.67000000000007</v>
      </c>
      <c r="E79" s="12">
        <v>611.00400000000002</v>
      </c>
      <c r="F79" s="29">
        <v>579.37</v>
      </c>
      <c r="G79" t="s">
        <v>1</v>
      </c>
      <c r="H79" t="s">
        <v>1</v>
      </c>
    </row>
    <row r="80" spans="1:8" x14ac:dyDescent="0.2">
      <c r="A80">
        <v>1000</v>
      </c>
      <c r="B80" s="29">
        <v>30.761319999999998</v>
      </c>
      <c r="C80" s="12">
        <v>230.1961</v>
      </c>
      <c r="D80" s="29">
        <v>613.24600000000009</v>
      </c>
      <c r="E80" s="12">
        <v>654.625</v>
      </c>
      <c r="F80" s="29">
        <v>624.04</v>
      </c>
      <c r="G80" t="s">
        <v>1</v>
      </c>
      <c r="H80" t="s">
        <v>1</v>
      </c>
    </row>
    <row r="81" spans="1:8" x14ac:dyDescent="0.2">
      <c r="A81">
        <v>1100</v>
      </c>
      <c r="B81" s="29">
        <v>29.399639999999998</v>
      </c>
      <c r="C81" s="12">
        <v>227.57330000000002</v>
      </c>
      <c r="D81" s="29">
        <v>647.50599999999997</v>
      </c>
      <c r="E81" s="12">
        <v>694.87</v>
      </c>
      <c r="F81" s="29">
        <v>668.14</v>
      </c>
      <c r="G81" t="s">
        <v>1</v>
      </c>
      <c r="H81" t="s">
        <v>1</v>
      </c>
    </row>
    <row r="82" spans="1:8" x14ac:dyDescent="0.2">
      <c r="A82">
        <v>1200</v>
      </c>
      <c r="B82" s="29">
        <v>28.078219999999998</v>
      </c>
      <c r="C82" s="12">
        <v>224.45389999999998</v>
      </c>
      <c r="D82" s="29">
        <v>678.73099999999999</v>
      </c>
      <c r="E82" s="12">
        <v>731.70999999999992</v>
      </c>
      <c r="F82" s="29">
        <v>711.43</v>
      </c>
      <c r="G82" t="s">
        <v>1</v>
      </c>
      <c r="H82" t="s">
        <v>1</v>
      </c>
    </row>
    <row r="83" spans="1:8" x14ac:dyDescent="0.2">
      <c r="A83">
        <v>1300</v>
      </c>
      <c r="B83" s="29">
        <v>26.747</v>
      </c>
      <c r="C83" s="12">
        <v>220.93719999999999</v>
      </c>
      <c r="D83" s="29">
        <v>707.30700000000002</v>
      </c>
      <c r="E83" s="12">
        <v>765.62600000000009</v>
      </c>
      <c r="F83" s="29">
        <v>753.77</v>
      </c>
      <c r="G83" t="s">
        <v>1</v>
      </c>
      <c r="H83" t="s">
        <v>1</v>
      </c>
    </row>
    <row r="84" spans="1:8" x14ac:dyDescent="0.2">
      <c r="A84">
        <v>1400</v>
      </c>
      <c r="B84" s="29">
        <v>25.545940000000002</v>
      </c>
      <c r="C84" s="12">
        <v>217.22280000000001</v>
      </c>
      <c r="D84" s="29">
        <v>733.22300000000007</v>
      </c>
      <c r="E84" s="12">
        <v>796.80199999999991</v>
      </c>
      <c r="F84" s="29">
        <v>795.0200000000001</v>
      </c>
      <c r="G84" t="s">
        <v>1</v>
      </c>
      <c r="H84" t="s">
        <v>1</v>
      </c>
    </row>
    <row r="85" spans="1:8" x14ac:dyDescent="0.2">
      <c r="A85">
        <v>1500</v>
      </c>
      <c r="B85" s="29">
        <v>24.455010000000001</v>
      </c>
      <c r="C85" s="12">
        <v>213.21010000000001</v>
      </c>
      <c r="D85" s="29">
        <v>756.87400000000002</v>
      </c>
      <c r="E85" s="12">
        <v>825.428</v>
      </c>
      <c r="F85" s="29">
        <v>835.18000000000006</v>
      </c>
      <c r="G85" t="s">
        <v>1</v>
      </c>
      <c r="H85" t="s">
        <v>1</v>
      </c>
    </row>
    <row r="86" spans="1:8" x14ac:dyDescent="0.2">
      <c r="A86">
        <v>1600</v>
      </c>
      <c r="B86" s="29">
        <v>23.454190000000001</v>
      </c>
      <c r="C86" s="12">
        <v>209.19880000000001</v>
      </c>
      <c r="D86" s="29">
        <v>778.45099999999991</v>
      </c>
      <c r="E86" s="12">
        <v>851.69499999999994</v>
      </c>
      <c r="F86" s="29">
        <v>874.20999999999992</v>
      </c>
      <c r="G86" t="s">
        <v>1</v>
      </c>
      <c r="H86" t="s">
        <v>1</v>
      </c>
    </row>
    <row r="87" spans="1:8" x14ac:dyDescent="0.2">
      <c r="A87">
        <v>1700</v>
      </c>
      <c r="B87" s="29">
        <v>22.533459999999998</v>
      </c>
      <c r="C87" s="12">
        <v>205.18879999999999</v>
      </c>
      <c r="D87" s="29">
        <v>798.05200000000002</v>
      </c>
      <c r="E87" s="12">
        <v>875.99599999999998</v>
      </c>
      <c r="F87" s="29">
        <v>911.91</v>
      </c>
      <c r="G87" t="s">
        <v>1</v>
      </c>
      <c r="H87" t="s">
        <v>1</v>
      </c>
    </row>
    <row r="88" spans="1:8" x14ac:dyDescent="0.2">
      <c r="A88">
        <v>1800</v>
      </c>
      <c r="B88" s="29">
        <v>21.682810000000003</v>
      </c>
      <c r="C88" s="12">
        <v>201.1798</v>
      </c>
      <c r="D88" s="29">
        <v>815.87300000000005</v>
      </c>
      <c r="E88" s="12">
        <v>898.327</v>
      </c>
      <c r="F88" s="29">
        <v>948.37</v>
      </c>
      <c r="G88" t="s">
        <v>1</v>
      </c>
      <c r="H88" t="s">
        <v>1</v>
      </c>
    </row>
    <row r="89" spans="1:8" x14ac:dyDescent="0.2">
      <c r="A89">
        <v>2000</v>
      </c>
      <c r="B89" s="29">
        <v>20.161679999999997</v>
      </c>
      <c r="C89" s="12">
        <v>193.1643</v>
      </c>
      <c r="D89" s="29">
        <v>846.96299999999997</v>
      </c>
      <c r="E89" s="12">
        <v>937.96</v>
      </c>
      <c r="F89" s="29">
        <v>1017.83</v>
      </c>
      <c r="G89" t="s">
        <v>1</v>
      </c>
      <c r="H89" t="s">
        <v>1</v>
      </c>
    </row>
    <row r="90" spans="1:8" x14ac:dyDescent="0.2">
      <c r="A90">
        <v>2250</v>
      </c>
      <c r="B90" s="29">
        <v>18.54054</v>
      </c>
      <c r="C90" s="12">
        <v>183.54850000000002</v>
      </c>
      <c r="D90" s="29">
        <v>878.24400000000003</v>
      </c>
      <c r="E90" s="12">
        <v>979.5809999999999</v>
      </c>
      <c r="F90" s="29">
        <v>1095.8630000000001</v>
      </c>
      <c r="G90" t="s">
        <v>1</v>
      </c>
      <c r="H90" t="s">
        <v>1</v>
      </c>
    </row>
    <row r="91" spans="1:8" x14ac:dyDescent="0.2">
      <c r="A91">
        <v>2500</v>
      </c>
      <c r="B91" s="29">
        <v>17.179606000000003</v>
      </c>
      <c r="C91" s="12">
        <v>174.53560000000002</v>
      </c>
      <c r="D91" s="29">
        <v>902.88300000000004</v>
      </c>
      <c r="E91" s="12">
        <v>1014.388</v>
      </c>
      <c r="F91" s="29">
        <v>1167.067</v>
      </c>
      <c r="G91" t="s">
        <v>1</v>
      </c>
      <c r="H91" t="s">
        <v>1</v>
      </c>
    </row>
    <row r="92" spans="1:8" x14ac:dyDescent="0.2">
      <c r="A92">
        <v>2750</v>
      </c>
      <c r="B92" s="29">
        <v>16.018834000000002</v>
      </c>
      <c r="C92" s="12">
        <v>166.1249</v>
      </c>
      <c r="D92" s="29">
        <v>922.16499999999996</v>
      </c>
      <c r="E92" s="12">
        <v>1042.059</v>
      </c>
      <c r="F92" s="29">
        <v>1229.4000000000001</v>
      </c>
      <c r="G92" t="s">
        <v>1</v>
      </c>
      <c r="H92" t="s">
        <v>1</v>
      </c>
    </row>
    <row r="93" spans="1:8" x14ac:dyDescent="0.2">
      <c r="A93">
        <v>3000</v>
      </c>
      <c r="B93" s="29">
        <v>15.018183000000001</v>
      </c>
      <c r="C93" s="12">
        <v>158.3158</v>
      </c>
      <c r="D93" s="29">
        <v>937.18000000000006</v>
      </c>
      <c r="E93" s="12">
        <v>1065.779</v>
      </c>
      <c r="F93" s="29">
        <v>1285.8309999999999</v>
      </c>
      <c r="G93" t="s">
        <v>1</v>
      </c>
      <c r="H93" t="s">
        <v>1</v>
      </c>
    </row>
    <row r="94" spans="1:8" x14ac:dyDescent="0.2">
      <c r="A94">
        <v>3250</v>
      </c>
      <c r="B94" s="29">
        <v>14.147626000000001</v>
      </c>
      <c r="C94" s="12">
        <v>151.2081</v>
      </c>
      <c r="D94" s="29">
        <v>948.72</v>
      </c>
      <c r="E94" s="12">
        <v>1085.538</v>
      </c>
      <c r="F94" s="29">
        <v>1334.34</v>
      </c>
      <c r="G94" t="s">
        <v>1</v>
      </c>
      <c r="H94" t="s">
        <v>1</v>
      </c>
    </row>
    <row r="95" spans="1:8" x14ac:dyDescent="0.2">
      <c r="A95">
        <v>3500</v>
      </c>
      <c r="B95" s="29">
        <v>13.387143</v>
      </c>
      <c r="C95" s="12">
        <v>144.60130000000001</v>
      </c>
      <c r="D95" s="29">
        <v>957.48099999999999</v>
      </c>
      <c r="E95" s="12">
        <v>1102.328</v>
      </c>
      <c r="F95" s="29">
        <v>1376.9110000000001</v>
      </c>
      <c r="G95" t="s">
        <v>1</v>
      </c>
      <c r="H95" t="s">
        <v>1</v>
      </c>
    </row>
    <row r="96" spans="1:8" x14ac:dyDescent="0.2">
      <c r="A96">
        <v>3750</v>
      </c>
      <c r="B96" s="29">
        <v>12.706721</v>
      </c>
      <c r="C96" s="12">
        <v>138.49545000000001</v>
      </c>
      <c r="D96" s="29">
        <v>963.95899999999995</v>
      </c>
      <c r="E96" s="12">
        <v>1116.143</v>
      </c>
      <c r="F96" s="29">
        <v>1414.5329999999999</v>
      </c>
      <c r="G96" t="s">
        <v>1</v>
      </c>
      <c r="H96" t="s">
        <v>1</v>
      </c>
    </row>
    <row r="97" spans="1:8" x14ac:dyDescent="0.2">
      <c r="A97">
        <v>4000</v>
      </c>
      <c r="B97" s="29">
        <v>12.106347999999999</v>
      </c>
      <c r="C97" s="12">
        <v>132.89024000000001</v>
      </c>
      <c r="D97" s="29">
        <v>968.55100000000004</v>
      </c>
      <c r="E97" s="12">
        <v>1127.979</v>
      </c>
      <c r="F97" s="29">
        <v>1447.1980000000001</v>
      </c>
      <c r="G97" t="s">
        <v>1</v>
      </c>
      <c r="H97" t="s">
        <v>1</v>
      </c>
    </row>
    <row r="98" spans="1:8" x14ac:dyDescent="0.2">
      <c r="A98">
        <v>4500</v>
      </c>
      <c r="B98" s="29">
        <v>11.065719</v>
      </c>
      <c r="C98" s="12">
        <v>122.98143</v>
      </c>
      <c r="D98" s="29">
        <v>973.56700000000001</v>
      </c>
      <c r="E98" s="12">
        <v>1145.701</v>
      </c>
      <c r="F98" s="29">
        <v>1499.627</v>
      </c>
      <c r="G98" t="s">
        <v>1</v>
      </c>
      <c r="H98" t="s">
        <v>1</v>
      </c>
    </row>
    <row r="99" spans="1:8" x14ac:dyDescent="0.2">
      <c r="A99">
        <v>5000</v>
      </c>
      <c r="B99" s="29">
        <v>10.205209</v>
      </c>
      <c r="C99" s="12">
        <v>114.47427</v>
      </c>
      <c r="D99" s="29">
        <v>974.21699999999998</v>
      </c>
      <c r="E99" s="12">
        <v>1157.473</v>
      </c>
      <c r="F99" s="29">
        <v>1539.16</v>
      </c>
      <c r="G99" t="s">
        <v>1</v>
      </c>
      <c r="H99" t="s">
        <v>1</v>
      </c>
    </row>
    <row r="100" spans="1:8" x14ac:dyDescent="0.2">
      <c r="A100">
        <v>5500</v>
      </c>
      <c r="B100" s="29">
        <v>9.4857859999999992</v>
      </c>
      <c r="C100" s="12">
        <v>107.16833</v>
      </c>
      <c r="D100" s="29">
        <v>971.79199999999992</v>
      </c>
      <c r="E100" s="12">
        <v>1165.2829999999999</v>
      </c>
      <c r="F100" s="29">
        <v>1567.769</v>
      </c>
      <c r="G100" t="s">
        <v>1</v>
      </c>
      <c r="H100" t="s">
        <v>1</v>
      </c>
    </row>
    <row r="101" spans="1:8" x14ac:dyDescent="0.2">
      <c r="A101">
        <v>6000</v>
      </c>
      <c r="B101" s="29">
        <v>8.86843</v>
      </c>
      <c r="C101" s="12">
        <v>100.76331</v>
      </c>
      <c r="D101" s="29">
        <v>967.08600000000001</v>
      </c>
      <c r="E101" s="12">
        <v>1170.1220000000001</v>
      </c>
      <c r="F101" s="29">
        <v>1587.4369999999999</v>
      </c>
      <c r="G101" t="s">
        <v>1</v>
      </c>
      <c r="H101" t="s">
        <v>1</v>
      </c>
    </row>
    <row r="102" spans="1:8" x14ac:dyDescent="0.2">
      <c r="A102">
        <v>6500</v>
      </c>
      <c r="B102" s="29">
        <v>8.3331250000000008</v>
      </c>
      <c r="C102" s="12">
        <v>95.139009999999999</v>
      </c>
      <c r="D102" s="29">
        <v>960.59499999999991</v>
      </c>
      <c r="E102" s="12">
        <v>1171.9829999999999</v>
      </c>
      <c r="F102" s="29">
        <v>1602.1510000000001</v>
      </c>
      <c r="G102" t="s">
        <v>1</v>
      </c>
      <c r="H102" t="s">
        <v>1</v>
      </c>
    </row>
    <row r="103" spans="1:8" x14ac:dyDescent="0.2">
      <c r="A103">
        <v>7000</v>
      </c>
      <c r="B103" s="29">
        <v>7.8648609999999994</v>
      </c>
      <c r="C103" s="12">
        <v>90.155289999999994</v>
      </c>
      <c r="D103" s="29">
        <v>952.81600000000003</v>
      </c>
      <c r="E103" s="12">
        <v>1171.8630000000001</v>
      </c>
      <c r="F103" s="29">
        <v>1610.902</v>
      </c>
      <c r="G103" t="s">
        <v>1</v>
      </c>
      <c r="H103" t="s">
        <v>1</v>
      </c>
    </row>
    <row r="104" spans="1:8" x14ac:dyDescent="0.2">
      <c r="A104">
        <v>8000</v>
      </c>
      <c r="B104" s="29">
        <v>7.0834280000000005</v>
      </c>
      <c r="C104" s="12">
        <v>81.739159999999998</v>
      </c>
      <c r="D104" s="29">
        <v>934.78500000000008</v>
      </c>
      <c r="E104" s="12">
        <v>1166.664</v>
      </c>
      <c r="F104" s="29">
        <v>1618.49</v>
      </c>
      <c r="G104" t="s">
        <v>1</v>
      </c>
      <c r="H104" t="s">
        <v>1</v>
      </c>
    </row>
    <row r="105" spans="1:8" x14ac:dyDescent="0.2">
      <c r="A105">
        <v>9000</v>
      </c>
      <c r="B105" s="29">
        <v>6.4550849999999995</v>
      </c>
      <c r="C105" s="12">
        <v>75.274300000000011</v>
      </c>
      <c r="D105" s="29">
        <v>914.58090000000004</v>
      </c>
      <c r="E105" s="12">
        <v>1156.5050000000001</v>
      </c>
      <c r="F105" s="29">
        <v>1616.1610000000001</v>
      </c>
      <c r="G105" t="s">
        <v>1</v>
      </c>
      <c r="H105" t="s">
        <v>1</v>
      </c>
    </row>
    <row r="106" spans="1:8" x14ac:dyDescent="0.2">
      <c r="A106">
        <v>10000</v>
      </c>
      <c r="B106" s="29">
        <v>5.9388069999999997</v>
      </c>
      <c r="C106" s="12">
        <v>69.260360000000006</v>
      </c>
      <c r="D106" s="29">
        <v>893.49610000000007</v>
      </c>
      <c r="E106" s="12">
        <v>1143.376</v>
      </c>
      <c r="F106" s="29">
        <v>1607.8920000000001</v>
      </c>
      <c r="G106" t="s">
        <v>1</v>
      </c>
      <c r="H106" t="s">
        <v>1</v>
      </c>
    </row>
    <row r="107" spans="1:8" x14ac:dyDescent="0.2">
      <c r="A107">
        <v>11000</v>
      </c>
      <c r="B107" s="29">
        <v>5.5055769999999997</v>
      </c>
      <c r="C107" s="12">
        <v>64.517099999999999</v>
      </c>
      <c r="D107" s="29">
        <v>872.22559999999999</v>
      </c>
      <c r="E107" s="12">
        <v>1127.268</v>
      </c>
      <c r="F107" s="29">
        <v>1594.6690000000001</v>
      </c>
      <c r="G107" t="s">
        <v>1</v>
      </c>
      <c r="H107" t="s">
        <v>1</v>
      </c>
    </row>
    <row r="108" spans="1:8" x14ac:dyDescent="0.2">
      <c r="A108">
        <v>12000</v>
      </c>
      <c r="B108" s="29">
        <v>5.137384</v>
      </c>
      <c r="C108" s="12">
        <v>60.444339999999997</v>
      </c>
      <c r="D108" s="29">
        <v>851.16589999999997</v>
      </c>
      <c r="E108" s="12">
        <v>1110.1769999999999</v>
      </c>
      <c r="F108" s="29">
        <v>1580.479</v>
      </c>
      <c r="G108" t="s">
        <v>1</v>
      </c>
      <c r="H108" t="s">
        <v>1</v>
      </c>
    </row>
    <row r="109" spans="1:8" x14ac:dyDescent="0.2">
      <c r="A109">
        <v>13000</v>
      </c>
      <c r="B109" s="29">
        <v>4.8192180000000002</v>
      </c>
      <c r="C109" s="12">
        <v>56.901989999999998</v>
      </c>
      <c r="D109" s="29">
        <v>830.51479999999992</v>
      </c>
      <c r="E109" s="12">
        <v>1093.0989999999999</v>
      </c>
      <c r="F109" s="29">
        <v>1563.316</v>
      </c>
      <c r="G109" t="s">
        <v>1</v>
      </c>
      <c r="H109" t="s">
        <v>1</v>
      </c>
    </row>
    <row r="110" spans="1:8" x14ac:dyDescent="0.2">
      <c r="A110">
        <v>14000</v>
      </c>
      <c r="B110" s="29">
        <v>4.5420749999999996</v>
      </c>
      <c r="C110" s="12">
        <v>53.799950000000003</v>
      </c>
      <c r="D110" s="29">
        <v>810.47039999999993</v>
      </c>
      <c r="E110" s="12">
        <v>1075.0309999999999</v>
      </c>
      <c r="F110" s="29">
        <v>1546.174</v>
      </c>
      <c r="G110" t="s">
        <v>1</v>
      </c>
      <c r="H110" t="s">
        <v>1</v>
      </c>
    </row>
    <row r="111" spans="1:8" x14ac:dyDescent="0.2">
      <c r="A111">
        <v>15000</v>
      </c>
      <c r="B111" s="29">
        <v>4.2979500000000002</v>
      </c>
      <c r="C111" s="12">
        <v>51.058160000000001</v>
      </c>
      <c r="D111" s="29">
        <v>790.93149999999991</v>
      </c>
      <c r="E111" s="12">
        <v>1055.9712999999999</v>
      </c>
      <c r="F111" s="29">
        <v>1528.05</v>
      </c>
      <c r="G111" t="s">
        <v>1</v>
      </c>
      <c r="H111" t="s">
        <v>1</v>
      </c>
    </row>
    <row r="112" spans="1:8" x14ac:dyDescent="0.2">
      <c r="A112">
        <v>16000</v>
      </c>
      <c r="B112" s="29">
        <v>4.0808399999999994</v>
      </c>
      <c r="C112" s="12">
        <v>48.606589999999997</v>
      </c>
      <c r="D112" s="29">
        <v>772.09709999999995</v>
      </c>
      <c r="E112" s="12">
        <v>1037.9186</v>
      </c>
      <c r="F112" s="29">
        <v>1510.94</v>
      </c>
      <c r="G112" t="s">
        <v>1</v>
      </c>
      <c r="H112" t="s">
        <v>1</v>
      </c>
    </row>
    <row r="113" spans="1:8" x14ac:dyDescent="0.2">
      <c r="A113">
        <v>17000</v>
      </c>
      <c r="B113" s="29">
        <v>3.8877420000000003</v>
      </c>
      <c r="C113" s="12">
        <v>46.405190000000005</v>
      </c>
      <c r="D113" s="29">
        <v>753.9665</v>
      </c>
      <c r="E113" s="12">
        <v>1019.8717</v>
      </c>
      <c r="F113" s="29">
        <v>1492.8420000000001</v>
      </c>
      <c r="G113" t="s">
        <v>1</v>
      </c>
      <c r="H113" t="s">
        <v>1</v>
      </c>
    </row>
    <row r="114" spans="1:8" x14ac:dyDescent="0.2">
      <c r="A114">
        <v>18000</v>
      </c>
      <c r="B114" s="29">
        <v>3.7126549999999998</v>
      </c>
      <c r="C114" s="12">
        <v>44.413940000000004</v>
      </c>
      <c r="D114" s="29">
        <v>736.33899999999994</v>
      </c>
      <c r="E114" s="12">
        <v>1001.8297</v>
      </c>
      <c r="F114" s="29">
        <v>1475.7539999999999</v>
      </c>
      <c r="G114" t="s">
        <v>1</v>
      </c>
      <c r="H114" t="s">
        <v>1</v>
      </c>
    </row>
    <row r="115" spans="1:8" x14ac:dyDescent="0.2">
      <c r="A115">
        <v>20000</v>
      </c>
      <c r="B115" s="29">
        <v>3.411505</v>
      </c>
      <c r="C115" s="12">
        <v>40.941790000000005</v>
      </c>
      <c r="D115" s="29">
        <v>703.09170000000006</v>
      </c>
      <c r="E115" s="12">
        <v>966.05719999999997</v>
      </c>
      <c r="F115" s="29">
        <v>1441.6020000000001</v>
      </c>
      <c r="G115" t="s">
        <v>1</v>
      </c>
      <c r="H115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workbookViewId="0">
      <selection activeCell="B4" sqref="B4"/>
    </sheetView>
  </sheetViews>
  <sheetFormatPr baseColWidth="10" defaultRowHeight="16" x14ac:dyDescent="0.2"/>
  <cols>
    <col min="1" max="1" width="12.33203125" style="1" customWidth="1"/>
    <col min="2" max="4" width="10.83203125" style="1"/>
    <col min="5" max="5" width="12.1640625" style="1" customWidth="1"/>
    <col min="6" max="6" width="12.33203125" style="1" customWidth="1"/>
    <col min="7" max="7" width="10.83203125" style="1"/>
    <col min="8" max="8" width="14.33203125" style="1" customWidth="1"/>
    <col min="9" max="9" width="15.83203125" style="1" customWidth="1"/>
    <col min="10" max="16384" width="10.83203125" style="1"/>
  </cols>
  <sheetData>
    <row r="1" spans="1:10" x14ac:dyDescent="0.2">
      <c r="A1" s="1" t="s">
        <v>67</v>
      </c>
      <c r="B1" s="1" t="s">
        <v>101</v>
      </c>
      <c r="C1" s="1" t="s">
        <v>101</v>
      </c>
      <c r="E1" s="1" t="s">
        <v>93</v>
      </c>
      <c r="F1" s="1" t="s">
        <v>93</v>
      </c>
      <c r="H1" s="1" t="s">
        <v>94</v>
      </c>
      <c r="I1" s="1" t="s">
        <v>94</v>
      </c>
      <c r="J1" s="1" t="s">
        <v>95</v>
      </c>
    </row>
    <row r="3" spans="1:10" x14ac:dyDescent="0.2">
      <c r="A3" s="1" t="s">
        <v>68</v>
      </c>
      <c r="B3" s="1">
        <v>15</v>
      </c>
      <c r="C3" s="1">
        <v>4</v>
      </c>
      <c r="E3" s="1">
        <v>12</v>
      </c>
      <c r="F3" s="1">
        <v>1</v>
      </c>
      <c r="H3" s="1">
        <v>8</v>
      </c>
      <c r="I3" s="1">
        <v>4</v>
      </c>
      <c r="J3" s="1">
        <v>4</v>
      </c>
    </row>
    <row r="4" spans="1:10" x14ac:dyDescent="0.2">
      <c r="A4" s="1" t="s">
        <v>69</v>
      </c>
      <c r="B4" s="1">
        <v>4010</v>
      </c>
      <c r="C4" s="1">
        <v>4010</v>
      </c>
      <c r="E4" s="1">
        <v>4946.3100000000004</v>
      </c>
      <c r="F4" s="1">
        <v>4946.3100000000004</v>
      </c>
      <c r="H4" s="1">
        <v>7366.59</v>
      </c>
      <c r="I4" s="1">
        <v>7366.59</v>
      </c>
    </row>
    <row r="5" spans="1:10" x14ac:dyDescent="0.2">
      <c r="A5" s="1" t="s">
        <v>70</v>
      </c>
      <c r="B5" s="1" t="s">
        <v>63</v>
      </c>
      <c r="C5" s="1" t="s">
        <v>63</v>
      </c>
      <c r="E5" s="1" t="s">
        <v>63</v>
      </c>
      <c r="F5" s="1" t="s">
        <v>63</v>
      </c>
      <c r="H5" s="1" t="s">
        <v>63</v>
      </c>
      <c r="I5" s="1" t="s">
        <v>63</v>
      </c>
      <c r="J5" s="1" t="s">
        <v>63</v>
      </c>
    </row>
    <row r="7" spans="1:10" x14ac:dyDescent="0.2">
      <c r="A7" s="1">
        <v>4100</v>
      </c>
      <c r="B7" s="1">
        <f>(C$3/(B$3+C$3))*($A7-B$4)</f>
        <v>18.94736842105263</v>
      </c>
      <c r="C7" s="1">
        <f>(B$3/(B$3+C$3))*($A7-C$4)</f>
        <v>71.05263157894737</v>
      </c>
      <c r="E7" s="1">
        <f>(F$3/(E$3+F$3))*($A7-E$4)</f>
        <v>-65.100769230769259</v>
      </c>
      <c r="F7" s="1">
        <f>(E$3/(E$3+F$3))*($A7-F$4)</f>
        <v>-781.20923076923123</v>
      </c>
      <c r="H7" s="27">
        <f>(I$3/(H$3+I$3))*($A7-H$4)</f>
        <v>-1088.8633333333332</v>
      </c>
      <c r="I7" s="27">
        <f>(H$3/(H$3+I$3))*($A7-I$4)</f>
        <v>-2177.7266666666665</v>
      </c>
      <c r="J7" s="28">
        <f>H7/2</f>
        <v>-544.43166666666662</v>
      </c>
    </row>
    <row r="8" spans="1:10" x14ac:dyDescent="0.2">
      <c r="A8" s="1">
        <v>4200</v>
      </c>
      <c r="B8" s="1">
        <f t="shared" ref="B8:B40" si="0">(C$3/(B$3+C$3))*($A8-B$4)</f>
        <v>40</v>
      </c>
      <c r="C8" s="1">
        <f t="shared" ref="C8:C40" si="1">(B$3/(B$3+C$3))*($A8-C$4)</f>
        <v>150</v>
      </c>
      <c r="E8" s="1">
        <f t="shared" ref="E8:E40" si="2">(F$3/(E$3+F$3))*($A8-E$4)</f>
        <v>-57.408461538461573</v>
      </c>
      <c r="F8" s="1">
        <f t="shared" ref="F8:F40" si="3">(E$3/(E$3+F$3))*($A8-F$4)</f>
        <v>-688.90153846153885</v>
      </c>
      <c r="H8" s="27">
        <f t="shared" ref="H8:H40" si="4">(I$3/(H$3+I$3))*($A8-H$4)</f>
        <v>-1055.53</v>
      </c>
      <c r="I8" s="27">
        <f t="shared" ref="I8:I40" si="5">(H$3/(H$3+I$3))*($A8-I$4)</f>
        <v>-2111.06</v>
      </c>
      <c r="J8" s="28">
        <f t="shared" ref="J8:J40" si="6">H8/2</f>
        <v>-527.76499999999999</v>
      </c>
    </row>
    <row r="9" spans="1:10" x14ac:dyDescent="0.2">
      <c r="A9" s="1">
        <v>4300</v>
      </c>
      <c r="B9" s="1">
        <f t="shared" si="0"/>
        <v>61.052631578947363</v>
      </c>
      <c r="C9" s="1">
        <f t="shared" si="1"/>
        <v>228.94736842105263</v>
      </c>
      <c r="E9" s="1">
        <f t="shared" si="2"/>
        <v>-49.71615384615388</v>
      </c>
      <c r="F9" s="1">
        <f t="shared" si="3"/>
        <v>-596.59384615384658</v>
      </c>
      <c r="H9" s="27">
        <f t="shared" si="4"/>
        <v>-1022.1966666666667</v>
      </c>
      <c r="I9" s="27">
        <f t="shared" si="5"/>
        <v>-2044.3933333333334</v>
      </c>
      <c r="J9" s="28">
        <f t="shared" si="6"/>
        <v>-511.09833333333336</v>
      </c>
    </row>
    <row r="10" spans="1:10" x14ac:dyDescent="0.2">
      <c r="A10" s="1">
        <v>4400</v>
      </c>
      <c r="B10" s="1">
        <f t="shared" si="0"/>
        <v>82.105263157894726</v>
      </c>
      <c r="C10" s="1">
        <f t="shared" si="1"/>
        <v>307.89473684210526</v>
      </c>
      <c r="E10" s="1">
        <f t="shared" si="2"/>
        <v>-42.023846153846186</v>
      </c>
      <c r="F10" s="1">
        <f t="shared" si="3"/>
        <v>-504.28615384615426</v>
      </c>
      <c r="H10" s="27">
        <f t="shared" si="4"/>
        <v>-988.86333333333334</v>
      </c>
      <c r="I10" s="27">
        <f t="shared" si="5"/>
        <v>-1977.7266666666667</v>
      </c>
      <c r="J10" s="28">
        <f t="shared" si="6"/>
        <v>-494.43166666666667</v>
      </c>
    </row>
    <row r="11" spans="1:10" x14ac:dyDescent="0.2">
      <c r="A11" s="1">
        <v>4500</v>
      </c>
      <c r="B11" s="1">
        <f t="shared" si="0"/>
        <v>103.1578947368421</v>
      </c>
      <c r="C11" s="1">
        <f t="shared" si="1"/>
        <v>386.84210526315792</v>
      </c>
      <c r="E11" s="1">
        <f t="shared" si="2"/>
        <v>-34.331538461538493</v>
      </c>
      <c r="F11" s="1">
        <f t="shared" si="3"/>
        <v>-411.97846153846194</v>
      </c>
      <c r="H11" s="27">
        <f t="shared" si="4"/>
        <v>-955.53</v>
      </c>
      <c r="I11" s="27">
        <f t="shared" si="5"/>
        <v>-1911.06</v>
      </c>
      <c r="J11" s="28">
        <f t="shared" si="6"/>
        <v>-477.76499999999999</v>
      </c>
    </row>
    <row r="12" spans="1:10" x14ac:dyDescent="0.2">
      <c r="A12" s="1">
        <v>4600</v>
      </c>
      <c r="B12" s="1">
        <f t="shared" si="0"/>
        <v>124.21052631578947</v>
      </c>
      <c r="C12" s="1">
        <f t="shared" si="1"/>
        <v>465.78947368421052</v>
      </c>
      <c r="E12" s="1">
        <f t="shared" si="2"/>
        <v>-26.639230769230803</v>
      </c>
      <c r="F12" s="1">
        <f t="shared" si="3"/>
        <v>-319.67076923076962</v>
      </c>
      <c r="H12" s="27">
        <f t="shared" si="4"/>
        <v>-922.19666666666672</v>
      </c>
      <c r="I12" s="27">
        <f t="shared" si="5"/>
        <v>-1844.3933333333334</v>
      </c>
      <c r="J12" s="28">
        <f t="shared" si="6"/>
        <v>-461.09833333333336</v>
      </c>
    </row>
    <row r="13" spans="1:10" x14ac:dyDescent="0.2">
      <c r="A13" s="1">
        <v>4700</v>
      </c>
      <c r="B13" s="1">
        <f t="shared" si="0"/>
        <v>145.26315789473682</v>
      </c>
      <c r="C13" s="1">
        <f t="shared" si="1"/>
        <v>544.73684210526312</v>
      </c>
      <c r="E13" s="1">
        <f t="shared" si="2"/>
        <v>-18.94692307692311</v>
      </c>
      <c r="F13" s="1">
        <f t="shared" si="3"/>
        <v>-227.3630769230773</v>
      </c>
      <c r="H13" s="27">
        <f t="shared" si="4"/>
        <v>-888.86333333333334</v>
      </c>
      <c r="I13" s="27">
        <f t="shared" si="5"/>
        <v>-1777.7266666666667</v>
      </c>
      <c r="J13" s="28">
        <f t="shared" si="6"/>
        <v>-444.43166666666667</v>
      </c>
    </row>
    <row r="14" spans="1:10" x14ac:dyDescent="0.2">
      <c r="A14" s="1">
        <v>4800</v>
      </c>
      <c r="B14" s="1">
        <f t="shared" si="0"/>
        <v>166.31578947368419</v>
      </c>
      <c r="C14" s="1">
        <f t="shared" si="1"/>
        <v>623.68421052631584</v>
      </c>
      <c r="E14" s="1">
        <f t="shared" si="2"/>
        <v>-11.254615384615416</v>
      </c>
      <c r="F14" s="1">
        <f t="shared" si="3"/>
        <v>-135.05538461538498</v>
      </c>
      <c r="H14" s="27">
        <f t="shared" si="4"/>
        <v>-855.53</v>
      </c>
      <c r="I14" s="27">
        <f t="shared" si="5"/>
        <v>-1711.06</v>
      </c>
      <c r="J14" s="28">
        <f t="shared" si="6"/>
        <v>-427.76499999999999</v>
      </c>
    </row>
    <row r="15" spans="1:10" x14ac:dyDescent="0.2">
      <c r="A15" s="1">
        <v>4900</v>
      </c>
      <c r="B15" s="1">
        <f t="shared" si="0"/>
        <v>187.36842105263156</v>
      </c>
      <c r="C15" s="1">
        <f t="shared" si="1"/>
        <v>702.63157894736844</v>
      </c>
      <c r="E15" s="1">
        <f t="shared" si="2"/>
        <v>-3.5623076923077233</v>
      </c>
      <c r="F15" s="1">
        <f t="shared" si="3"/>
        <v>-42.747692307692681</v>
      </c>
      <c r="H15" s="27">
        <f t="shared" si="4"/>
        <v>-822.19666666666672</v>
      </c>
      <c r="I15" s="27">
        <f t="shared" si="5"/>
        <v>-1644.3933333333334</v>
      </c>
      <c r="J15" s="28">
        <f t="shared" si="6"/>
        <v>-411.09833333333336</v>
      </c>
    </row>
    <row r="16" spans="1:10" x14ac:dyDescent="0.2">
      <c r="A16" s="1">
        <v>5000</v>
      </c>
      <c r="B16" s="1">
        <f t="shared" si="0"/>
        <v>208.42105263157893</v>
      </c>
      <c r="C16" s="1">
        <f t="shared" si="1"/>
        <v>781.57894736842104</v>
      </c>
      <c r="E16" s="1">
        <f t="shared" si="2"/>
        <v>4.1299999999999697</v>
      </c>
      <c r="F16" s="1">
        <f t="shared" si="3"/>
        <v>49.559999999999633</v>
      </c>
      <c r="H16" s="27">
        <f t="shared" si="4"/>
        <v>-788.86333333333334</v>
      </c>
      <c r="I16" s="27">
        <f t="shared" si="5"/>
        <v>-1577.7266666666667</v>
      </c>
      <c r="J16" s="28">
        <f t="shared" si="6"/>
        <v>-394.43166666666667</v>
      </c>
    </row>
    <row r="17" spans="1:10" x14ac:dyDescent="0.2">
      <c r="A17" s="1">
        <v>5100</v>
      </c>
      <c r="B17" s="1">
        <f t="shared" si="0"/>
        <v>229.4736842105263</v>
      </c>
      <c r="C17" s="1">
        <f t="shared" si="1"/>
        <v>860.52631578947364</v>
      </c>
      <c r="E17" s="1">
        <f t="shared" si="2"/>
        <v>11.822307692307662</v>
      </c>
      <c r="F17" s="1">
        <f t="shared" si="3"/>
        <v>141.86769230769195</v>
      </c>
      <c r="H17" s="27">
        <f t="shared" si="4"/>
        <v>-755.53</v>
      </c>
      <c r="I17" s="27">
        <f t="shared" si="5"/>
        <v>-1511.06</v>
      </c>
      <c r="J17" s="28">
        <f t="shared" si="6"/>
        <v>-377.76499999999999</v>
      </c>
    </row>
    <row r="18" spans="1:10" x14ac:dyDescent="0.2">
      <c r="A18" s="1">
        <v>5200</v>
      </c>
      <c r="B18" s="1">
        <f t="shared" si="0"/>
        <v>250.52631578947367</v>
      </c>
      <c r="C18" s="1">
        <f t="shared" si="1"/>
        <v>939.47368421052636</v>
      </c>
      <c r="E18" s="1">
        <f t="shared" si="2"/>
        <v>19.514615384615354</v>
      </c>
      <c r="F18" s="1">
        <f t="shared" si="3"/>
        <v>234.17538461538425</v>
      </c>
      <c r="H18" s="27">
        <f t="shared" si="4"/>
        <v>-722.19666666666672</v>
      </c>
      <c r="I18" s="27">
        <f t="shared" si="5"/>
        <v>-1444.3933333333334</v>
      </c>
      <c r="J18" s="28">
        <f t="shared" si="6"/>
        <v>-361.09833333333336</v>
      </c>
    </row>
    <row r="19" spans="1:10" x14ac:dyDescent="0.2">
      <c r="A19" s="1">
        <v>5300</v>
      </c>
      <c r="B19" s="1">
        <f t="shared" si="0"/>
        <v>271.57894736842104</v>
      </c>
      <c r="C19" s="1">
        <f t="shared" si="1"/>
        <v>1018.421052631579</v>
      </c>
      <c r="E19" s="1">
        <f t="shared" si="2"/>
        <v>27.206923076923047</v>
      </c>
      <c r="F19" s="1">
        <f t="shared" si="3"/>
        <v>326.48307692307657</v>
      </c>
      <c r="H19" s="27">
        <f t="shared" si="4"/>
        <v>-688.86333333333334</v>
      </c>
      <c r="I19" s="27">
        <f t="shared" si="5"/>
        <v>-1377.7266666666667</v>
      </c>
      <c r="J19" s="28">
        <f t="shared" si="6"/>
        <v>-344.43166666666667</v>
      </c>
    </row>
    <row r="20" spans="1:10" x14ac:dyDescent="0.2">
      <c r="A20" s="1">
        <v>5400</v>
      </c>
      <c r="B20" s="1">
        <f t="shared" si="0"/>
        <v>292.63157894736838</v>
      </c>
      <c r="C20" s="1">
        <f t="shared" si="1"/>
        <v>1097.3684210526317</v>
      </c>
      <c r="E20" s="1">
        <f t="shared" si="2"/>
        <v>34.899230769230741</v>
      </c>
      <c r="F20" s="1">
        <f t="shared" si="3"/>
        <v>418.79076923076889</v>
      </c>
      <c r="H20" s="27">
        <f t="shared" si="4"/>
        <v>-655.53</v>
      </c>
      <c r="I20" s="27">
        <f t="shared" si="5"/>
        <v>-1311.06</v>
      </c>
      <c r="J20" s="28">
        <f t="shared" si="6"/>
        <v>-327.76499999999999</v>
      </c>
    </row>
    <row r="21" spans="1:10" x14ac:dyDescent="0.2">
      <c r="A21" s="1">
        <v>5500</v>
      </c>
      <c r="B21" s="1">
        <f t="shared" si="0"/>
        <v>313.68421052631578</v>
      </c>
      <c r="C21" s="1">
        <f t="shared" si="1"/>
        <v>1176.3157894736842</v>
      </c>
      <c r="E21" s="1">
        <f t="shared" si="2"/>
        <v>42.591538461538434</v>
      </c>
      <c r="F21" s="1">
        <f t="shared" si="3"/>
        <v>511.09846153846121</v>
      </c>
      <c r="H21" s="27">
        <f t="shared" si="4"/>
        <v>-622.19666666666672</v>
      </c>
      <c r="I21" s="27">
        <f t="shared" si="5"/>
        <v>-1244.3933333333334</v>
      </c>
      <c r="J21" s="28">
        <f t="shared" si="6"/>
        <v>-311.09833333333336</v>
      </c>
    </row>
    <row r="22" spans="1:10" x14ac:dyDescent="0.2">
      <c r="A22" s="1">
        <v>5600</v>
      </c>
      <c r="B22" s="1">
        <f t="shared" si="0"/>
        <v>334.73684210526312</v>
      </c>
      <c r="C22" s="1">
        <f t="shared" si="1"/>
        <v>1255.2631578947369</v>
      </c>
      <c r="E22" s="1">
        <f t="shared" si="2"/>
        <v>50.283846153846127</v>
      </c>
      <c r="F22" s="1">
        <f t="shared" si="3"/>
        <v>603.40615384615353</v>
      </c>
      <c r="H22" s="27">
        <f t="shared" si="4"/>
        <v>-588.86333333333334</v>
      </c>
      <c r="I22" s="27">
        <f t="shared" si="5"/>
        <v>-1177.7266666666667</v>
      </c>
      <c r="J22" s="28">
        <f t="shared" si="6"/>
        <v>-294.43166666666667</v>
      </c>
    </row>
    <row r="23" spans="1:10" x14ac:dyDescent="0.2">
      <c r="A23" s="1">
        <v>5700</v>
      </c>
      <c r="B23" s="1">
        <f t="shared" si="0"/>
        <v>355.78947368421052</v>
      </c>
      <c r="C23" s="1">
        <f t="shared" si="1"/>
        <v>1334.2105263157896</v>
      </c>
      <c r="E23" s="1">
        <f t="shared" si="2"/>
        <v>57.976153846153821</v>
      </c>
      <c r="F23" s="1">
        <f t="shared" si="3"/>
        <v>695.71384615384579</v>
      </c>
      <c r="H23" s="27">
        <f t="shared" si="4"/>
        <v>-555.53</v>
      </c>
      <c r="I23" s="27">
        <f t="shared" si="5"/>
        <v>-1111.06</v>
      </c>
      <c r="J23" s="28">
        <f t="shared" si="6"/>
        <v>-277.76499999999999</v>
      </c>
    </row>
    <row r="24" spans="1:10" x14ac:dyDescent="0.2">
      <c r="A24" s="1">
        <v>5800</v>
      </c>
      <c r="B24" s="1">
        <f t="shared" si="0"/>
        <v>376.84210526315786</v>
      </c>
      <c r="C24" s="1">
        <f t="shared" si="1"/>
        <v>1413.1578947368421</v>
      </c>
      <c r="E24" s="1">
        <f t="shared" si="2"/>
        <v>65.668461538461514</v>
      </c>
      <c r="F24" s="1">
        <f t="shared" si="3"/>
        <v>788.02153846153817</v>
      </c>
      <c r="H24" s="27">
        <f t="shared" si="4"/>
        <v>-522.19666666666672</v>
      </c>
      <c r="I24" s="27">
        <f t="shared" si="5"/>
        <v>-1044.3933333333334</v>
      </c>
      <c r="J24" s="28">
        <f t="shared" si="6"/>
        <v>-261.09833333333336</v>
      </c>
    </row>
    <row r="25" spans="1:10" x14ac:dyDescent="0.2">
      <c r="A25" s="1">
        <v>5900</v>
      </c>
      <c r="B25" s="1">
        <f t="shared" si="0"/>
        <v>397.89473684210526</v>
      </c>
      <c r="C25" s="1">
        <f t="shared" si="1"/>
        <v>1492.1052631578948</v>
      </c>
      <c r="E25" s="1">
        <f t="shared" si="2"/>
        <v>73.360769230769208</v>
      </c>
      <c r="F25" s="1">
        <f t="shared" si="3"/>
        <v>880.32923076923043</v>
      </c>
      <c r="H25" s="27">
        <f t="shared" si="4"/>
        <v>-488.86333333333334</v>
      </c>
      <c r="I25" s="27">
        <f t="shared" si="5"/>
        <v>-977.72666666666669</v>
      </c>
      <c r="J25" s="28">
        <f t="shared" si="6"/>
        <v>-244.43166666666667</v>
      </c>
    </row>
    <row r="26" spans="1:10" x14ac:dyDescent="0.2">
      <c r="A26" s="1">
        <v>6000</v>
      </c>
      <c r="B26" s="1">
        <f t="shared" si="0"/>
        <v>418.9473684210526</v>
      </c>
      <c r="C26" s="1">
        <f t="shared" si="1"/>
        <v>1571.0526315789473</v>
      </c>
      <c r="E26" s="1">
        <f t="shared" si="2"/>
        <v>81.053076923076901</v>
      </c>
      <c r="F26" s="1">
        <f t="shared" si="3"/>
        <v>972.63692307692281</v>
      </c>
      <c r="H26" s="27">
        <f t="shared" si="4"/>
        <v>-455.53000000000003</v>
      </c>
      <c r="I26" s="27">
        <f t="shared" si="5"/>
        <v>-911.06000000000006</v>
      </c>
      <c r="J26" s="28">
        <f t="shared" si="6"/>
        <v>-227.76500000000001</v>
      </c>
    </row>
    <row r="27" spans="1:10" x14ac:dyDescent="0.2">
      <c r="A27" s="1">
        <v>6100</v>
      </c>
      <c r="B27" s="1">
        <f t="shared" si="0"/>
        <v>440</v>
      </c>
      <c r="C27" s="1">
        <f t="shared" si="1"/>
        <v>1650</v>
      </c>
      <c r="E27" s="1">
        <f t="shared" si="2"/>
        <v>88.745384615384594</v>
      </c>
      <c r="F27" s="1">
        <f t="shared" si="3"/>
        <v>1064.944615384615</v>
      </c>
      <c r="H27" s="27">
        <f t="shared" si="4"/>
        <v>-422.19666666666672</v>
      </c>
      <c r="I27" s="27">
        <f t="shared" si="5"/>
        <v>-844.39333333333343</v>
      </c>
      <c r="J27" s="28">
        <f t="shared" si="6"/>
        <v>-211.09833333333336</v>
      </c>
    </row>
    <row r="28" spans="1:10" x14ac:dyDescent="0.2">
      <c r="A28" s="1">
        <v>6200</v>
      </c>
      <c r="B28" s="1">
        <f t="shared" si="0"/>
        <v>461.05263157894734</v>
      </c>
      <c r="C28" s="1">
        <f t="shared" si="1"/>
        <v>1728.9473684210527</v>
      </c>
      <c r="E28" s="1">
        <f t="shared" si="2"/>
        <v>96.437692307692288</v>
      </c>
      <c r="F28" s="1">
        <f t="shared" si="3"/>
        <v>1157.2523076923073</v>
      </c>
      <c r="H28" s="27">
        <f t="shared" si="4"/>
        <v>-388.86333333333334</v>
      </c>
      <c r="I28" s="27">
        <f t="shared" si="5"/>
        <v>-777.72666666666669</v>
      </c>
      <c r="J28" s="28">
        <f t="shared" si="6"/>
        <v>-194.43166666666667</v>
      </c>
    </row>
    <row r="29" spans="1:10" x14ac:dyDescent="0.2">
      <c r="A29" s="1">
        <v>6300</v>
      </c>
      <c r="B29" s="1">
        <f t="shared" si="0"/>
        <v>482.10526315789468</v>
      </c>
      <c r="C29" s="1">
        <f t="shared" si="1"/>
        <v>1807.8947368421052</v>
      </c>
      <c r="E29" s="1">
        <f t="shared" si="2"/>
        <v>104.12999999999998</v>
      </c>
      <c r="F29" s="1">
        <f t="shared" si="3"/>
        <v>1249.5599999999997</v>
      </c>
      <c r="H29" s="27">
        <f t="shared" si="4"/>
        <v>-355.53000000000003</v>
      </c>
      <c r="I29" s="27">
        <f t="shared" si="5"/>
        <v>-711.06000000000006</v>
      </c>
      <c r="J29" s="28">
        <f t="shared" si="6"/>
        <v>-177.76500000000001</v>
      </c>
    </row>
    <row r="30" spans="1:10" x14ac:dyDescent="0.2">
      <c r="A30" s="1">
        <v>6400</v>
      </c>
      <c r="B30" s="1">
        <f t="shared" si="0"/>
        <v>503.15789473684208</v>
      </c>
      <c r="C30" s="1">
        <f t="shared" si="1"/>
        <v>1886.8421052631579</v>
      </c>
      <c r="E30" s="1">
        <f t="shared" si="2"/>
        <v>111.82230769230767</v>
      </c>
      <c r="F30" s="1">
        <f t="shared" si="3"/>
        <v>1341.8676923076921</v>
      </c>
      <c r="H30" s="27">
        <f t="shared" si="4"/>
        <v>-322.19666666666672</v>
      </c>
      <c r="I30" s="27">
        <f t="shared" si="5"/>
        <v>-644.39333333333343</v>
      </c>
      <c r="J30" s="28">
        <f t="shared" si="6"/>
        <v>-161.09833333333336</v>
      </c>
    </row>
    <row r="31" spans="1:10" x14ac:dyDescent="0.2">
      <c r="A31" s="1">
        <v>6500</v>
      </c>
      <c r="B31" s="1">
        <f t="shared" si="0"/>
        <v>524.21052631578948</v>
      </c>
      <c r="C31" s="1">
        <f t="shared" si="1"/>
        <v>1965.7894736842106</v>
      </c>
      <c r="E31" s="1">
        <f t="shared" si="2"/>
        <v>119.51461538461535</v>
      </c>
      <c r="F31" s="1">
        <f t="shared" si="3"/>
        <v>1434.1753846153842</v>
      </c>
      <c r="H31" s="27">
        <f t="shared" si="4"/>
        <v>-288.86333333333334</v>
      </c>
      <c r="I31" s="27">
        <f t="shared" si="5"/>
        <v>-577.72666666666669</v>
      </c>
      <c r="J31" s="28">
        <f t="shared" si="6"/>
        <v>-144.43166666666667</v>
      </c>
    </row>
    <row r="32" spans="1:10" x14ac:dyDescent="0.2">
      <c r="A32" s="1">
        <v>6600</v>
      </c>
      <c r="B32" s="1">
        <f t="shared" si="0"/>
        <v>545.26315789473676</v>
      </c>
      <c r="C32" s="1">
        <f t="shared" si="1"/>
        <v>2044.7368421052631</v>
      </c>
      <c r="E32" s="1">
        <f t="shared" si="2"/>
        <v>127.20692307692305</v>
      </c>
      <c r="F32" s="1">
        <f t="shared" si="3"/>
        <v>1526.4830769230766</v>
      </c>
      <c r="H32" s="27">
        <f t="shared" si="4"/>
        <v>-255.53000000000003</v>
      </c>
      <c r="I32" s="27">
        <f t="shared" si="5"/>
        <v>-511.06000000000006</v>
      </c>
      <c r="J32" s="28">
        <f t="shared" si="6"/>
        <v>-127.76500000000001</v>
      </c>
    </row>
    <row r="33" spans="1:10" x14ac:dyDescent="0.2">
      <c r="A33" s="1">
        <v>6700</v>
      </c>
      <c r="B33" s="1">
        <f t="shared" si="0"/>
        <v>566.31578947368416</v>
      </c>
      <c r="C33" s="1">
        <f t="shared" si="1"/>
        <v>2123.6842105263158</v>
      </c>
      <c r="E33" s="1">
        <f t="shared" si="2"/>
        <v>134.89923076923074</v>
      </c>
      <c r="F33" s="1">
        <f t="shared" si="3"/>
        <v>1618.790769230769</v>
      </c>
      <c r="H33" s="27">
        <f t="shared" si="4"/>
        <v>-222.19666666666672</v>
      </c>
      <c r="I33" s="27">
        <f t="shared" si="5"/>
        <v>-444.39333333333343</v>
      </c>
      <c r="J33" s="28">
        <f t="shared" si="6"/>
        <v>-111.09833333333336</v>
      </c>
    </row>
    <row r="34" spans="1:10" x14ac:dyDescent="0.2">
      <c r="A34" s="1">
        <v>6800</v>
      </c>
      <c r="B34" s="1">
        <f t="shared" si="0"/>
        <v>587.36842105263156</v>
      </c>
      <c r="C34" s="1">
        <f t="shared" si="1"/>
        <v>2202.6315789473683</v>
      </c>
      <c r="E34" s="1">
        <f t="shared" si="2"/>
        <v>142.59153846153845</v>
      </c>
      <c r="F34" s="1">
        <f t="shared" si="3"/>
        <v>1711.0984615384612</v>
      </c>
      <c r="H34" s="27">
        <f t="shared" si="4"/>
        <v>-188.86333333333337</v>
      </c>
      <c r="I34" s="27">
        <f t="shared" si="5"/>
        <v>-377.72666666666674</v>
      </c>
      <c r="J34" s="28">
        <f t="shared" si="6"/>
        <v>-94.431666666666686</v>
      </c>
    </row>
    <row r="35" spans="1:10" x14ac:dyDescent="0.2">
      <c r="A35" s="1">
        <v>6900</v>
      </c>
      <c r="B35" s="1">
        <f t="shared" si="0"/>
        <v>608.42105263157896</v>
      </c>
      <c r="C35" s="1">
        <f t="shared" si="1"/>
        <v>2281.5789473684213</v>
      </c>
      <c r="E35" s="1">
        <f t="shared" si="2"/>
        <v>150.28384615384613</v>
      </c>
      <c r="F35" s="1">
        <f t="shared" si="3"/>
        <v>1803.4061538461535</v>
      </c>
      <c r="H35" s="27">
        <f t="shared" si="4"/>
        <v>-155.53000000000003</v>
      </c>
      <c r="I35" s="27">
        <f t="shared" si="5"/>
        <v>-311.06000000000006</v>
      </c>
      <c r="J35" s="28">
        <f t="shared" si="6"/>
        <v>-77.765000000000015</v>
      </c>
    </row>
    <row r="36" spans="1:10" x14ac:dyDescent="0.2">
      <c r="A36" s="1">
        <v>7000</v>
      </c>
      <c r="B36" s="1">
        <f t="shared" si="0"/>
        <v>629.47368421052624</v>
      </c>
      <c r="C36" s="1">
        <f t="shared" si="1"/>
        <v>2360.5263157894738</v>
      </c>
      <c r="E36" s="1">
        <f t="shared" si="2"/>
        <v>157.97615384615384</v>
      </c>
      <c r="F36" s="1">
        <f t="shared" si="3"/>
        <v>1895.7138461538459</v>
      </c>
      <c r="H36" s="27">
        <f t="shared" si="4"/>
        <v>-122.19666666666672</v>
      </c>
      <c r="I36" s="27">
        <f t="shared" si="5"/>
        <v>-244.39333333333343</v>
      </c>
      <c r="J36" s="28">
        <f t="shared" si="6"/>
        <v>-61.098333333333358</v>
      </c>
    </row>
    <row r="37" spans="1:10" x14ac:dyDescent="0.2">
      <c r="A37" s="1">
        <v>7100</v>
      </c>
      <c r="B37" s="1">
        <f t="shared" si="0"/>
        <v>650.52631578947364</v>
      </c>
      <c r="C37" s="1">
        <f t="shared" si="1"/>
        <v>2439.4736842105262</v>
      </c>
      <c r="E37" s="1">
        <f t="shared" si="2"/>
        <v>165.66846153846151</v>
      </c>
      <c r="F37" s="1">
        <f t="shared" si="3"/>
        <v>1988.0215384615383</v>
      </c>
      <c r="H37" s="27">
        <f t="shared" si="4"/>
        <v>-88.863333333333372</v>
      </c>
      <c r="I37" s="27">
        <f t="shared" si="5"/>
        <v>-177.72666666666674</v>
      </c>
      <c r="J37" s="28">
        <f t="shared" si="6"/>
        <v>-44.431666666666686</v>
      </c>
    </row>
    <row r="38" spans="1:10" x14ac:dyDescent="0.2">
      <c r="A38" s="1">
        <v>7200</v>
      </c>
      <c r="B38" s="1">
        <f t="shared" si="0"/>
        <v>671.57894736842104</v>
      </c>
      <c r="C38" s="1">
        <f t="shared" si="1"/>
        <v>2518.4210526315792</v>
      </c>
      <c r="E38" s="1">
        <f t="shared" si="2"/>
        <v>173.36076923076922</v>
      </c>
      <c r="F38" s="1">
        <f t="shared" si="3"/>
        <v>2080.3292307692304</v>
      </c>
      <c r="H38" s="27">
        <f t="shared" si="4"/>
        <v>-55.530000000000044</v>
      </c>
      <c r="I38" s="27">
        <f t="shared" si="5"/>
        <v>-111.06000000000009</v>
      </c>
      <c r="J38" s="28">
        <f t="shared" si="6"/>
        <v>-27.765000000000022</v>
      </c>
    </row>
    <row r="39" spans="1:10" x14ac:dyDescent="0.2">
      <c r="A39" s="1">
        <v>7300</v>
      </c>
      <c r="B39" s="1">
        <f t="shared" si="0"/>
        <v>692.63157894736844</v>
      </c>
      <c r="C39" s="1">
        <f t="shared" si="1"/>
        <v>2597.3684210526317</v>
      </c>
      <c r="E39" s="1">
        <f t="shared" si="2"/>
        <v>181.0530769230769</v>
      </c>
      <c r="F39" s="1">
        <f t="shared" si="3"/>
        <v>2172.6369230769228</v>
      </c>
      <c r="H39" s="27">
        <f t="shared" si="4"/>
        <v>-22.196666666666715</v>
      </c>
      <c r="I39" s="27">
        <f t="shared" si="5"/>
        <v>-44.39333333333343</v>
      </c>
      <c r="J39" s="28">
        <f t="shared" si="6"/>
        <v>-11.098333333333358</v>
      </c>
    </row>
    <row r="40" spans="1:10" x14ac:dyDescent="0.2">
      <c r="A40" s="1">
        <v>7400</v>
      </c>
      <c r="B40" s="1">
        <f t="shared" si="0"/>
        <v>713.68421052631572</v>
      </c>
      <c r="C40" s="1">
        <f t="shared" si="1"/>
        <v>2676.3157894736842</v>
      </c>
      <c r="E40" s="1">
        <f t="shared" si="2"/>
        <v>188.74538461538461</v>
      </c>
      <c r="F40" s="1">
        <f t="shared" si="3"/>
        <v>2264.9446153846152</v>
      </c>
      <c r="H40" s="27">
        <f t="shared" si="4"/>
        <v>11.136666666666617</v>
      </c>
      <c r="I40" s="27">
        <f t="shared" si="5"/>
        <v>22.273333333333234</v>
      </c>
      <c r="J40" s="28">
        <f t="shared" si="6"/>
        <v>5.5683333333333085</v>
      </c>
    </row>
    <row r="41" spans="1:10" x14ac:dyDescent="0.2">
      <c r="H41" s="27"/>
      <c r="I41" s="2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workbookViewId="0">
      <selection activeCell="D8" sqref="D8"/>
    </sheetView>
  </sheetViews>
  <sheetFormatPr baseColWidth="10" defaultRowHeight="16" x14ac:dyDescent="0.2"/>
  <cols>
    <col min="1" max="2" width="11.5" customWidth="1"/>
    <col min="7" max="7" width="12" customWidth="1"/>
    <col min="10" max="10" width="14.6640625" customWidth="1"/>
  </cols>
  <sheetData>
    <row r="1" spans="1:11" s="1" customFormat="1" x14ac:dyDescent="0.2">
      <c r="A1" s="1" t="s">
        <v>67</v>
      </c>
      <c r="C1" s="1" t="s">
        <v>108</v>
      </c>
      <c r="D1" s="1" t="s">
        <v>109</v>
      </c>
      <c r="E1" s="1" t="s">
        <v>71</v>
      </c>
      <c r="F1" s="1" t="s">
        <v>72</v>
      </c>
      <c r="G1" s="1" t="s">
        <v>73</v>
      </c>
      <c r="J1" s="1" t="s">
        <v>74</v>
      </c>
      <c r="K1" s="1">
        <f>PI()</f>
        <v>3.1415926535897931</v>
      </c>
    </row>
    <row r="2" spans="1:11" s="1" customFormat="1" x14ac:dyDescent="0.2"/>
    <row r="3" spans="1:11" s="1" customFormat="1" x14ac:dyDescent="0.2">
      <c r="A3" s="1" t="s">
        <v>68</v>
      </c>
      <c r="C3" s="1">
        <v>19</v>
      </c>
      <c r="D3" s="1">
        <v>12</v>
      </c>
      <c r="E3" s="1">
        <v>1</v>
      </c>
      <c r="F3" s="1">
        <v>2</v>
      </c>
      <c r="G3" s="1">
        <v>28</v>
      </c>
    </row>
    <row r="4" spans="1:11" s="1" customFormat="1" x14ac:dyDescent="0.2">
      <c r="A4" s="1" t="s">
        <v>75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</row>
    <row r="5" spans="1:11" s="1" customFormat="1" x14ac:dyDescent="0.2"/>
    <row r="6" spans="1:11" s="1" customFormat="1" x14ac:dyDescent="0.2">
      <c r="A6" s="1">
        <v>0</v>
      </c>
      <c r="C6" s="1">
        <f>($A6/2)*(1-((($C$3-1)/($C$3+1))^2))*(1-COS($K$1))</f>
        <v>0</v>
      </c>
      <c r="D6" s="1">
        <f>($A6/2)*(1-((($C$3-1)/($C$3+1))^2))*(1-COS($K$1))</f>
        <v>0</v>
      </c>
      <c r="E6" s="1">
        <f>($A6/2)*(1-((($C$3-1)/($C$3+1))^2))*(1-COS($K$1))</f>
        <v>0</v>
      </c>
      <c r="F6" s="1">
        <f>($A6/2)*(1-((($C$3-1)/($C$3+1))^2))*(1-COS($K$1))</f>
        <v>0</v>
      </c>
      <c r="G6" s="1">
        <f>($A6/2)*(1-((($C$3-1)/($C$3+1))^2))*(1-COS($K$1))</f>
        <v>0</v>
      </c>
    </row>
    <row r="7" spans="1:11" s="1" customFormat="1" x14ac:dyDescent="0.2">
      <c r="A7" s="1">
        <v>500</v>
      </c>
      <c r="C7" s="1">
        <f>($A7/2)*(1-(((C$3-1)/(C$3+1))^2))*(1-COS($K$1))</f>
        <v>94.999999999999972</v>
      </c>
      <c r="D7" s="1">
        <f>($A7/2)*(1-(((D$3-1)/(D$3+1))^2))*(1-COS($K$1))</f>
        <v>142.01183431952663</v>
      </c>
      <c r="E7" s="1">
        <f>($A7/2)*(1-(((E$3-1)/(E$3+1))^2))*(1-COS($K$1))</f>
        <v>500</v>
      </c>
      <c r="F7" s="1">
        <f>($A7/2)*(1-(((F$3-1)/(F$3+1))^2))*(1-COS($K$1))</f>
        <v>444.4444444444444</v>
      </c>
      <c r="G7" s="1">
        <f>($A7/2)*(1-(((G$3-1)/(G$3+1))^2))*(1-COS($K$1))</f>
        <v>66.58739595719382</v>
      </c>
    </row>
    <row r="8" spans="1:11" s="1" customFormat="1" x14ac:dyDescent="0.2">
      <c r="A8" s="1">
        <v>1000</v>
      </c>
      <c r="C8" s="1">
        <f t="shared" ref="C8:G27" si="0">($A8/2)*(1-(((C$3-1)/(C$3+1))^2))*(1-COS($K$1))</f>
        <v>189.99999999999994</v>
      </c>
      <c r="D8" s="1">
        <f t="shared" si="0"/>
        <v>284.02366863905326</v>
      </c>
      <c r="E8" s="1">
        <f t="shared" si="0"/>
        <v>1000</v>
      </c>
      <c r="F8" s="1">
        <f t="shared" si="0"/>
        <v>888.8888888888888</v>
      </c>
      <c r="G8" s="1">
        <f t="shared" si="0"/>
        <v>133.17479191438764</v>
      </c>
    </row>
    <row r="9" spans="1:11" s="1" customFormat="1" x14ac:dyDescent="0.2">
      <c r="A9" s="1">
        <v>1500</v>
      </c>
      <c r="C9" s="1">
        <f t="shared" si="0"/>
        <v>284.99999999999994</v>
      </c>
      <c r="D9" s="1">
        <f t="shared" si="0"/>
        <v>426.03550295857991</v>
      </c>
      <c r="E9" s="1">
        <f t="shared" si="0"/>
        <v>1500</v>
      </c>
      <c r="F9" s="1">
        <f t="shared" si="0"/>
        <v>1333.3333333333333</v>
      </c>
      <c r="G9" s="1">
        <f t="shared" si="0"/>
        <v>199.76218787158146</v>
      </c>
    </row>
    <row r="10" spans="1:11" s="1" customFormat="1" x14ac:dyDescent="0.2">
      <c r="A10" s="1">
        <v>2000</v>
      </c>
      <c r="C10" s="1">
        <f t="shared" si="0"/>
        <v>379.99999999999989</v>
      </c>
      <c r="D10" s="1">
        <f t="shared" si="0"/>
        <v>568.04733727810651</v>
      </c>
      <c r="E10" s="1">
        <f t="shared" si="0"/>
        <v>2000</v>
      </c>
      <c r="F10" s="1">
        <f t="shared" si="0"/>
        <v>1777.7777777777776</v>
      </c>
      <c r="G10" s="1">
        <f t="shared" si="0"/>
        <v>266.34958382877528</v>
      </c>
    </row>
    <row r="11" spans="1:11" s="1" customFormat="1" x14ac:dyDescent="0.2">
      <c r="A11" s="1">
        <v>2500</v>
      </c>
      <c r="C11" s="1">
        <f t="shared" si="0"/>
        <v>474.99999999999989</v>
      </c>
      <c r="D11" s="1">
        <f t="shared" si="0"/>
        <v>710.05917159763317</v>
      </c>
      <c r="E11" s="1">
        <f t="shared" si="0"/>
        <v>2500</v>
      </c>
      <c r="F11" s="1">
        <f t="shared" si="0"/>
        <v>2222.2222222222222</v>
      </c>
      <c r="G11" s="1">
        <f t="shared" si="0"/>
        <v>332.93697978596907</v>
      </c>
    </row>
    <row r="12" spans="1:11" s="1" customFormat="1" x14ac:dyDescent="0.2">
      <c r="A12" s="1">
        <v>3000</v>
      </c>
      <c r="C12" s="1">
        <f t="shared" si="0"/>
        <v>569.99999999999989</v>
      </c>
      <c r="D12" s="1">
        <f t="shared" si="0"/>
        <v>852.07100591715982</v>
      </c>
      <c r="E12" s="1">
        <f t="shared" si="0"/>
        <v>3000</v>
      </c>
      <c r="F12" s="1">
        <f t="shared" si="0"/>
        <v>2666.6666666666665</v>
      </c>
      <c r="G12" s="1">
        <f t="shared" si="0"/>
        <v>399.52437574316292</v>
      </c>
    </row>
    <row r="13" spans="1:11" s="1" customFormat="1" x14ac:dyDescent="0.2">
      <c r="A13" s="1">
        <v>3500</v>
      </c>
      <c r="C13" s="1">
        <f t="shared" si="0"/>
        <v>664.99999999999977</v>
      </c>
      <c r="D13" s="1">
        <f t="shared" si="0"/>
        <v>994.08284023668637</v>
      </c>
      <c r="E13" s="1">
        <f t="shared" si="0"/>
        <v>3500</v>
      </c>
      <c r="F13" s="1">
        <f t="shared" si="0"/>
        <v>3111.1111111111109</v>
      </c>
      <c r="G13" s="1">
        <f t="shared" si="0"/>
        <v>466.11177170035671</v>
      </c>
    </row>
    <row r="14" spans="1:11" s="1" customFormat="1" x14ac:dyDescent="0.2">
      <c r="A14" s="1">
        <v>4000</v>
      </c>
      <c r="C14" s="1">
        <f t="shared" si="0"/>
        <v>759.99999999999977</v>
      </c>
      <c r="D14" s="1">
        <f t="shared" si="0"/>
        <v>1136.094674556213</v>
      </c>
      <c r="E14" s="1">
        <f t="shared" si="0"/>
        <v>4000</v>
      </c>
      <c r="F14" s="1">
        <f t="shared" si="0"/>
        <v>3555.5555555555552</v>
      </c>
      <c r="G14" s="1">
        <f t="shared" si="0"/>
        <v>532.69916765755056</v>
      </c>
    </row>
    <row r="15" spans="1:11" s="1" customFormat="1" x14ac:dyDescent="0.2">
      <c r="A15" s="1">
        <v>4500</v>
      </c>
      <c r="C15" s="1">
        <f t="shared" si="0"/>
        <v>854.99999999999977</v>
      </c>
      <c r="D15" s="1">
        <f t="shared" si="0"/>
        <v>1278.1065088757396</v>
      </c>
      <c r="E15" s="1">
        <f t="shared" si="0"/>
        <v>4500</v>
      </c>
      <c r="F15" s="1">
        <f t="shared" si="0"/>
        <v>4000</v>
      </c>
      <c r="G15" s="1">
        <f t="shared" si="0"/>
        <v>599.28656361474441</v>
      </c>
    </row>
    <row r="16" spans="1:11" s="1" customFormat="1" x14ac:dyDescent="0.2">
      <c r="A16" s="1">
        <v>5000</v>
      </c>
      <c r="C16" s="1">
        <f t="shared" si="0"/>
        <v>949.99999999999977</v>
      </c>
      <c r="D16" s="1">
        <f t="shared" si="0"/>
        <v>1420.1183431952663</v>
      </c>
      <c r="E16" s="1">
        <f t="shared" si="0"/>
        <v>5000</v>
      </c>
      <c r="F16" s="1">
        <f t="shared" si="0"/>
        <v>4444.4444444444443</v>
      </c>
      <c r="G16" s="1">
        <f t="shared" si="0"/>
        <v>665.87395957193814</v>
      </c>
    </row>
    <row r="17" spans="1:7" s="1" customFormat="1" x14ac:dyDescent="0.2">
      <c r="A17" s="1">
        <v>5500</v>
      </c>
      <c r="C17" s="1">
        <f t="shared" si="0"/>
        <v>1044.9999999999998</v>
      </c>
      <c r="D17" s="1">
        <f t="shared" si="0"/>
        <v>1562.1301775147929</v>
      </c>
      <c r="E17" s="1">
        <f t="shared" si="0"/>
        <v>5500</v>
      </c>
      <c r="F17" s="1">
        <f t="shared" si="0"/>
        <v>4888.8888888888887</v>
      </c>
      <c r="G17" s="1">
        <f t="shared" si="0"/>
        <v>732.46135552913199</v>
      </c>
    </row>
    <row r="18" spans="1:7" s="1" customFormat="1" x14ac:dyDescent="0.2">
      <c r="A18" s="1">
        <v>6000</v>
      </c>
      <c r="C18" s="1">
        <f t="shared" si="0"/>
        <v>1139.9999999999998</v>
      </c>
      <c r="D18" s="1">
        <f t="shared" si="0"/>
        <v>1704.1420118343196</v>
      </c>
      <c r="E18" s="1">
        <f t="shared" si="0"/>
        <v>6000</v>
      </c>
      <c r="F18" s="1">
        <f t="shared" si="0"/>
        <v>5333.333333333333</v>
      </c>
      <c r="G18" s="1">
        <f t="shared" si="0"/>
        <v>799.04875148632584</v>
      </c>
    </row>
    <row r="19" spans="1:7" s="1" customFormat="1" x14ac:dyDescent="0.2">
      <c r="A19" s="1">
        <v>6500</v>
      </c>
      <c r="C19" s="1">
        <f t="shared" si="0"/>
        <v>1234.9999999999995</v>
      </c>
      <c r="D19" s="1">
        <f t="shared" si="0"/>
        <v>1846.1538461538462</v>
      </c>
      <c r="E19" s="1">
        <f t="shared" si="0"/>
        <v>6500</v>
      </c>
      <c r="F19" s="1">
        <f t="shared" si="0"/>
        <v>5777.7777777777774</v>
      </c>
      <c r="G19" s="1">
        <f t="shared" si="0"/>
        <v>865.63614744351958</v>
      </c>
    </row>
    <row r="20" spans="1:7" s="1" customFormat="1" x14ac:dyDescent="0.2">
      <c r="A20" s="1">
        <v>7000</v>
      </c>
      <c r="C20" s="1">
        <f t="shared" si="0"/>
        <v>1329.9999999999995</v>
      </c>
      <c r="D20" s="1">
        <f t="shared" si="0"/>
        <v>1988.1656804733727</v>
      </c>
      <c r="E20" s="1">
        <f t="shared" si="0"/>
        <v>7000</v>
      </c>
      <c r="F20" s="1">
        <f t="shared" si="0"/>
        <v>6222.2222222222217</v>
      </c>
      <c r="G20" s="1">
        <f t="shared" si="0"/>
        <v>932.22354340071342</v>
      </c>
    </row>
    <row r="21" spans="1:7" s="1" customFormat="1" x14ac:dyDescent="0.2">
      <c r="A21" s="1">
        <v>7500</v>
      </c>
      <c r="C21" s="1">
        <f t="shared" si="0"/>
        <v>1424.9999999999995</v>
      </c>
      <c r="D21" s="1">
        <f t="shared" si="0"/>
        <v>2130.1775147928993</v>
      </c>
      <c r="E21" s="1">
        <f t="shared" si="0"/>
        <v>7500</v>
      </c>
      <c r="F21" s="1">
        <f t="shared" si="0"/>
        <v>6666.6666666666661</v>
      </c>
      <c r="G21" s="1">
        <f t="shared" si="0"/>
        <v>998.81093935790727</v>
      </c>
    </row>
    <row r="22" spans="1:7" s="1" customFormat="1" x14ac:dyDescent="0.2">
      <c r="A22" s="1">
        <v>8000</v>
      </c>
      <c r="C22" s="1">
        <f t="shared" si="0"/>
        <v>1519.9999999999995</v>
      </c>
      <c r="D22" s="1">
        <f t="shared" si="0"/>
        <v>2272.189349112426</v>
      </c>
      <c r="E22" s="1">
        <f t="shared" si="0"/>
        <v>8000</v>
      </c>
      <c r="F22" s="1">
        <f t="shared" si="0"/>
        <v>7111.1111111111104</v>
      </c>
      <c r="G22" s="1">
        <f t="shared" si="0"/>
        <v>1065.3983353151011</v>
      </c>
    </row>
    <row r="23" spans="1:7" s="1" customFormat="1" x14ac:dyDescent="0.2">
      <c r="A23" s="1">
        <v>8500</v>
      </c>
      <c r="C23" s="1">
        <f t="shared" si="0"/>
        <v>1614.9999999999995</v>
      </c>
      <c r="D23" s="1">
        <f t="shared" si="0"/>
        <v>2414.2011834319528</v>
      </c>
      <c r="E23" s="1">
        <f t="shared" si="0"/>
        <v>8500</v>
      </c>
      <c r="F23" s="1">
        <f t="shared" si="0"/>
        <v>7555.5555555555547</v>
      </c>
      <c r="G23" s="1">
        <f t="shared" si="0"/>
        <v>1131.985731272295</v>
      </c>
    </row>
    <row r="24" spans="1:7" s="1" customFormat="1" x14ac:dyDescent="0.2">
      <c r="A24" s="1">
        <v>9000</v>
      </c>
      <c r="C24" s="1">
        <f t="shared" si="0"/>
        <v>1709.9999999999995</v>
      </c>
      <c r="D24" s="1">
        <f t="shared" si="0"/>
        <v>2556.2130177514791</v>
      </c>
      <c r="E24" s="1">
        <f t="shared" si="0"/>
        <v>9000</v>
      </c>
      <c r="F24" s="1">
        <f t="shared" si="0"/>
        <v>8000</v>
      </c>
      <c r="G24" s="1">
        <f t="shared" si="0"/>
        <v>1198.5731272294888</v>
      </c>
    </row>
    <row r="25" spans="1:7" s="1" customFormat="1" x14ac:dyDescent="0.2">
      <c r="A25" s="1">
        <v>9500</v>
      </c>
      <c r="C25" s="1">
        <f t="shared" si="0"/>
        <v>1804.9999999999995</v>
      </c>
      <c r="D25" s="1">
        <f t="shared" si="0"/>
        <v>2698.2248520710059</v>
      </c>
      <c r="E25" s="1">
        <f t="shared" si="0"/>
        <v>9500</v>
      </c>
      <c r="F25" s="1">
        <f t="shared" si="0"/>
        <v>8444.4444444444434</v>
      </c>
      <c r="G25" s="1">
        <f t="shared" si="0"/>
        <v>1265.1605231866824</v>
      </c>
    </row>
    <row r="26" spans="1:7" s="1" customFormat="1" x14ac:dyDescent="0.2">
      <c r="A26" s="1">
        <v>10000</v>
      </c>
      <c r="C26" s="1">
        <f t="shared" si="0"/>
        <v>1899.9999999999995</v>
      </c>
      <c r="D26" s="1">
        <f t="shared" si="0"/>
        <v>2840.2366863905327</v>
      </c>
      <c r="E26" s="1">
        <f t="shared" si="0"/>
        <v>10000</v>
      </c>
      <c r="F26" s="1">
        <f t="shared" si="0"/>
        <v>8888.8888888888887</v>
      </c>
      <c r="G26" s="1">
        <f t="shared" si="0"/>
        <v>1331.7479191438763</v>
      </c>
    </row>
    <row r="27" spans="1:7" s="1" customFormat="1" x14ac:dyDescent="0.2">
      <c r="A27" s="1">
        <v>10500</v>
      </c>
      <c r="C27" s="1">
        <f t="shared" si="0"/>
        <v>1994.9999999999995</v>
      </c>
      <c r="D27" s="1">
        <f t="shared" si="0"/>
        <v>2982.2485207100594</v>
      </c>
      <c r="E27" s="1">
        <f t="shared" si="0"/>
        <v>10500</v>
      </c>
      <c r="F27" s="1">
        <f t="shared" si="0"/>
        <v>9333.3333333333321</v>
      </c>
      <c r="G27" s="1">
        <f t="shared" si="0"/>
        <v>1398.3353151010701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workbookViewId="0">
      <selection activeCell="G11" sqref="G11:G61"/>
    </sheetView>
  </sheetViews>
  <sheetFormatPr baseColWidth="10" defaultRowHeight="16" x14ac:dyDescent="0.2"/>
  <cols>
    <col min="1" max="1" width="14.83203125" style="1" customWidth="1"/>
    <col min="2" max="4" width="10.83203125" style="1"/>
    <col min="5" max="5" width="14.33203125" style="1" customWidth="1"/>
    <col min="6" max="16384" width="10.83203125" style="1"/>
  </cols>
  <sheetData>
    <row r="1" spans="1:7" x14ac:dyDescent="0.2">
      <c r="D1" s="2" t="s">
        <v>14</v>
      </c>
      <c r="G1" s="3" t="s">
        <v>1</v>
      </c>
    </row>
    <row r="2" spans="1:7" x14ac:dyDescent="0.2">
      <c r="D2" s="1" t="s">
        <v>1</v>
      </c>
      <c r="G2" s="1" t="s">
        <v>1</v>
      </c>
    </row>
    <row r="10" spans="1:7" x14ac:dyDescent="0.2">
      <c r="A10" s="1" t="s">
        <v>4</v>
      </c>
      <c r="B10" s="1" t="s">
        <v>5</v>
      </c>
      <c r="C10" s="1" t="s">
        <v>6</v>
      </c>
      <c r="D10" s="1" t="s">
        <v>1</v>
      </c>
      <c r="E10" s="1" t="s">
        <v>1</v>
      </c>
      <c r="F10" s="1" t="s">
        <v>1</v>
      </c>
      <c r="G10" s="8" t="s">
        <v>13</v>
      </c>
    </row>
    <row r="11" spans="1:7" x14ac:dyDescent="0.2">
      <c r="A11" s="1">
        <v>278.14999999999998</v>
      </c>
      <c r="B11" s="1">
        <f>A11-273.15</f>
        <v>5</v>
      </c>
      <c r="C11" s="4">
        <f>(9/5)*B11+32</f>
        <v>41</v>
      </c>
      <c r="D11" s="1" t="s">
        <v>1</v>
      </c>
      <c r="E11" s="1" t="s">
        <v>1</v>
      </c>
      <c r="F11" s="1" t="s">
        <v>1</v>
      </c>
      <c r="G11">
        <v>46.713999999999999</v>
      </c>
    </row>
    <row r="12" spans="1:7" x14ac:dyDescent="0.2">
      <c r="A12" s="1">
        <v>279.14999999999998</v>
      </c>
      <c r="B12" s="1">
        <f>A12-273.15</f>
        <v>6</v>
      </c>
      <c r="C12" s="4">
        <f>(9/5)*B12+32</f>
        <v>42.8</v>
      </c>
      <c r="D12" s="1" t="s">
        <v>1</v>
      </c>
      <c r="E12" s="1" t="s">
        <v>1</v>
      </c>
      <c r="F12" s="1" t="s">
        <v>1</v>
      </c>
      <c r="G12">
        <v>48.207999999999998</v>
      </c>
    </row>
    <row r="13" spans="1:7" x14ac:dyDescent="0.2">
      <c r="A13" s="1">
        <v>280.14999999999998</v>
      </c>
      <c r="B13" s="1">
        <f t="shared" ref="B13:B61" si="0">A13-273.15</f>
        <v>7</v>
      </c>
      <c r="C13" s="4">
        <f t="shared" ref="C13:C61" si="1">(9/5)*B13+32</f>
        <v>44.6</v>
      </c>
      <c r="D13" s="1" t="s">
        <v>1</v>
      </c>
      <c r="E13" s="1" t="s">
        <v>1</v>
      </c>
      <c r="F13" s="1" t="s">
        <v>1</v>
      </c>
      <c r="G13">
        <v>49.741999999999997</v>
      </c>
    </row>
    <row r="14" spans="1:7" x14ac:dyDescent="0.2">
      <c r="A14" s="1">
        <v>281.14999999999998</v>
      </c>
      <c r="B14" s="1">
        <f t="shared" si="0"/>
        <v>8</v>
      </c>
      <c r="C14" s="4">
        <f t="shared" si="1"/>
        <v>46.4</v>
      </c>
      <c r="D14" s="1" t="s">
        <v>1</v>
      </c>
      <c r="E14" s="1" t="s">
        <v>1</v>
      </c>
      <c r="F14" s="1" t="s">
        <v>1</v>
      </c>
      <c r="G14">
        <v>51.317</v>
      </c>
    </row>
    <row r="15" spans="1:7" x14ac:dyDescent="0.2">
      <c r="A15" s="1">
        <v>282.14999999999998</v>
      </c>
      <c r="B15" s="1">
        <f t="shared" si="0"/>
        <v>9</v>
      </c>
      <c r="C15" s="4">
        <f t="shared" si="1"/>
        <v>48.2</v>
      </c>
      <c r="D15" s="1" t="s">
        <v>1</v>
      </c>
      <c r="E15" s="1" t="s">
        <v>1</v>
      </c>
      <c r="F15" s="1" t="s">
        <v>1</v>
      </c>
      <c r="G15">
        <v>52.933999999999997</v>
      </c>
    </row>
    <row r="16" spans="1:7" x14ac:dyDescent="0.2">
      <c r="A16" s="1">
        <v>283.14999999999998</v>
      </c>
      <c r="B16" s="1">
        <f t="shared" si="0"/>
        <v>10</v>
      </c>
      <c r="C16" s="4">
        <f t="shared" si="1"/>
        <v>50</v>
      </c>
      <c r="D16" s="1" t="s">
        <v>1</v>
      </c>
      <c r="E16" s="1" t="s">
        <v>1</v>
      </c>
      <c r="F16" s="1" t="s">
        <v>1</v>
      </c>
      <c r="G16">
        <v>54.594999999999999</v>
      </c>
    </row>
    <row r="17" spans="1:7" x14ac:dyDescent="0.2">
      <c r="A17" s="1">
        <v>284.14999999999998</v>
      </c>
      <c r="B17" s="1">
        <f t="shared" si="0"/>
        <v>11</v>
      </c>
      <c r="C17" s="4">
        <f t="shared" si="1"/>
        <v>51.8</v>
      </c>
      <c r="D17" s="1" t="s">
        <v>1</v>
      </c>
      <c r="E17" s="1" t="s">
        <v>1</v>
      </c>
      <c r="F17" s="1" t="s">
        <v>1</v>
      </c>
      <c r="G17">
        <v>56.302</v>
      </c>
    </row>
    <row r="18" spans="1:7" x14ac:dyDescent="0.2">
      <c r="A18" s="1">
        <v>285.14999999999998</v>
      </c>
      <c r="B18" s="1">
        <f t="shared" si="0"/>
        <v>12</v>
      </c>
      <c r="C18" s="4">
        <f t="shared" si="1"/>
        <v>53.6</v>
      </c>
      <c r="D18" s="1" t="s">
        <v>1</v>
      </c>
      <c r="E18" s="1" t="s">
        <v>1</v>
      </c>
      <c r="F18" s="1" t="s">
        <v>1</v>
      </c>
      <c r="G18">
        <v>58.054000000000002</v>
      </c>
    </row>
    <row r="19" spans="1:7" x14ac:dyDescent="0.2">
      <c r="A19" s="1">
        <v>286.14999999999998</v>
      </c>
      <c r="B19" s="1">
        <f t="shared" si="0"/>
        <v>13</v>
      </c>
      <c r="C19" s="4">
        <f t="shared" si="1"/>
        <v>55.400000000000006</v>
      </c>
      <c r="D19" s="1" t="s">
        <v>1</v>
      </c>
      <c r="E19" s="1" t="s">
        <v>1</v>
      </c>
      <c r="F19" s="1" t="s">
        <v>1</v>
      </c>
      <c r="G19">
        <v>59.853000000000002</v>
      </c>
    </row>
    <row r="20" spans="1:7" x14ac:dyDescent="0.2">
      <c r="A20" s="1">
        <v>287.14999999999998</v>
      </c>
      <c r="B20" s="1">
        <f t="shared" si="0"/>
        <v>14</v>
      </c>
      <c r="C20" s="4">
        <f t="shared" si="1"/>
        <v>57.2</v>
      </c>
      <c r="D20" s="1" t="s">
        <v>1</v>
      </c>
      <c r="E20" s="1" t="s">
        <v>1</v>
      </c>
      <c r="F20" s="1" t="s">
        <v>1</v>
      </c>
      <c r="G20">
        <v>61.701999999999998</v>
      </c>
    </row>
    <row r="21" spans="1:7" x14ac:dyDescent="0.2">
      <c r="A21" s="1">
        <v>288.14999999999998</v>
      </c>
      <c r="B21" s="1">
        <f t="shared" si="0"/>
        <v>15</v>
      </c>
      <c r="C21" s="4">
        <f t="shared" si="1"/>
        <v>59</v>
      </c>
      <c r="D21" s="1" t="s">
        <v>1</v>
      </c>
      <c r="E21" s="1" t="s">
        <v>1</v>
      </c>
      <c r="F21" s="1" t="s">
        <v>1</v>
      </c>
      <c r="G21">
        <v>63.600999999999999</v>
      </c>
    </row>
    <row r="22" spans="1:7" x14ac:dyDescent="0.2">
      <c r="A22" s="1">
        <v>289.14999999999998</v>
      </c>
      <c r="B22" s="1">
        <f t="shared" si="0"/>
        <v>16</v>
      </c>
      <c r="C22" s="4">
        <f t="shared" si="1"/>
        <v>60.8</v>
      </c>
      <c r="D22" s="1" t="s">
        <v>1</v>
      </c>
      <c r="E22" s="1" t="s">
        <v>1</v>
      </c>
      <c r="F22" s="1" t="s">
        <v>1</v>
      </c>
      <c r="G22">
        <v>65.551000000000002</v>
      </c>
    </row>
    <row r="23" spans="1:7" x14ac:dyDescent="0.2">
      <c r="A23" s="1">
        <v>290.14999999999998</v>
      </c>
      <c r="B23" s="1">
        <f t="shared" si="0"/>
        <v>17</v>
      </c>
      <c r="C23" s="4">
        <f t="shared" si="1"/>
        <v>62.6</v>
      </c>
      <c r="D23" s="1" t="s">
        <v>1</v>
      </c>
      <c r="E23" s="1" t="s">
        <v>1</v>
      </c>
      <c r="F23" s="1" t="s">
        <v>1</v>
      </c>
      <c r="G23">
        <v>67.555000000000007</v>
      </c>
    </row>
    <row r="24" spans="1:7" x14ac:dyDescent="0.2">
      <c r="A24" s="1">
        <v>291.14999999999998</v>
      </c>
      <c r="B24" s="1">
        <f t="shared" si="0"/>
        <v>18</v>
      </c>
      <c r="C24" s="4">
        <f t="shared" si="1"/>
        <v>64.400000000000006</v>
      </c>
      <c r="D24" s="1" t="s">
        <v>1</v>
      </c>
      <c r="E24" s="1" t="s">
        <v>1</v>
      </c>
      <c r="F24" s="1" t="s">
        <v>1</v>
      </c>
      <c r="G24">
        <v>69.614000000000004</v>
      </c>
    </row>
    <row r="25" spans="1:7" x14ac:dyDescent="0.2">
      <c r="A25" s="1">
        <v>292.14999999999998</v>
      </c>
      <c r="B25" s="1">
        <f t="shared" si="0"/>
        <v>19</v>
      </c>
      <c r="C25" s="4">
        <f t="shared" si="1"/>
        <v>66.2</v>
      </c>
      <c r="D25" s="1" t="s">
        <v>1</v>
      </c>
      <c r="E25" s="1" t="s">
        <v>1</v>
      </c>
      <c r="F25" s="1" t="s">
        <v>1</v>
      </c>
      <c r="G25">
        <v>71.728999999999999</v>
      </c>
    </row>
    <row r="26" spans="1:7" x14ac:dyDescent="0.2">
      <c r="A26" s="1">
        <v>293.14999999999998</v>
      </c>
      <c r="B26" s="1">
        <f t="shared" si="0"/>
        <v>20</v>
      </c>
      <c r="C26" s="4">
        <f t="shared" si="1"/>
        <v>68</v>
      </c>
      <c r="D26" s="1" t="s">
        <v>1</v>
      </c>
      <c r="E26" s="1" t="s">
        <v>1</v>
      </c>
      <c r="F26" s="1" t="s">
        <v>1</v>
      </c>
      <c r="G26">
        <v>73.903999999999996</v>
      </c>
    </row>
    <row r="27" spans="1:7" x14ac:dyDescent="0.2">
      <c r="A27" s="1">
        <v>294.14999999999998</v>
      </c>
      <c r="B27" s="1">
        <f t="shared" si="0"/>
        <v>21</v>
      </c>
      <c r="C27" s="4">
        <f t="shared" si="1"/>
        <v>69.800000000000011</v>
      </c>
      <c r="D27" s="1" t="s">
        <v>1</v>
      </c>
      <c r="E27" s="1" t="s">
        <v>1</v>
      </c>
      <c r="F27" s="1" t="s">
        <v>1</v>
      </c>
      <c r="G27">
        <v>76.138000000000005</v>
      </c>
    </row>
    <row r="28" spans="1:7" x14ac:dyDescent="0.2">
      <c r="A28" s="1">
        <v>295.14999999999998</v>
      </c>
      <c r="B28" s="1">
        <f t="shared" si="0"/>
        <v>22</v>
      </c>
      <c r="C28" s="4">
        <f t="shared" si="1"/>
        <v>71.599999999999994</v>
      </c>
      <c r="D28" s="1" t="s">
        <v>1</v>
      </c>
      <c r="E28" s="1" t="s">
        <v>1</v>
      </c>
      <c r="F28" s="1" t="s">
        <v>1</v>
      </c>
      <c r="G28">
        <v>78.436000000000007</v>
      </c>
    </row>
    <row r="29" spans="1:7" x14ac:dyDescent="0.2">
      <c r="A29" s="1">
        <v>296.14999999999998</v>
      </c>
      <c r="B29" s="1">
        <f t="shared" si="0"/>
        <v>23</v>
      </c>
      <c r="C29" s="4">
        <f t="shared" si="1"/>
        <v>73.400000000000006</v>
      </c>
      <c r="D29" s="1" t="s">
        <v>1</v>
      </c>
      <c r="E29" s="1" t="s">
        <v>1</v>
      </c>
      <c r="F29" s="1" t="s">
        <v>1</v>
      </c>
      <c r="G29">
        <v>80.796999999999997</v>
      </c>
    </row>
    <row r="30" spans="1:7" x14ac:dyDescent="0.2">
      <c r="A30" s="1">
        <v>297.14999999999998</v>
      </c>
      <c r="B30" s="1">
        <f t="shared" si="0"/>
        <v>24</v>
      </c>
      <c r="C30" s="4">
        <f t="shared" si="1"/>
        <v>75.2</v>
      </c>
      <c r="D30" s="1" t="s">
        <v>1</v>
      </c>
      <c r="E30" s="1" t="s">
        <v>1</v>
      </c>
      <c r="F30" s="1" t="s">
        <v>1</v>
      </c>
      <c r="G30">
        <v>83.225999999999999</v>
      </c>
    </row>
    <row r="31" spans="1:7" x14ac:dyDescent="0.2">
      <c r="A31" s="1">
        <v>298.14999999999998</v>
      </c>
      <c r="B31" s="1">
        <f t="shared" si="0"/>
        <v>25</v>
      </c>
      <c r="C31" s="4">
        <f t="shared" si="1"/>
        <v>77</v>
      </c>
      <c r="D31" s="1" t="s">
        <v>1</v>
      </c>
      <c r="E31" s="1" t="s">
        <v>1</v>
      </c>
      <c r="F31" s="1" t="s">
        <v>1</v>
      </c>
      <c r="G31">
        <v>85.724000000000004</v>
      </c>
    </row>
    <row r="32" spans="1:7" x14ac:dyDescent="0.2">
      <c r="A32" s="1">
        <v>299.14999999999998</v>
      </c>
      <c r="B32" s="1">
        <f t="shared" si="0"/>
        <v>26</v>
      </c>
      <c r="C32" s="4">
        <f t="shared" si="1"/>
        <v>78.800000000000011</v>
      </c>
      <c r="D32" s="1" t="s">
        <v>1</v>
      </c>
      <c r="E32" s="1" t="s">
        <v>1</v>
      </c>
      <c r="F32" s="1" t="s">
        <v>1</v>
      </c>
      <c r="G32">
        <v>88.293999999999997</v>
      </c>
    </row>
    <row r="33" spans="1:7" x14ac:dyDescent="0.2">
      <c r="A33" s="1">
        <v>300.14999999999998</v>
      </c>
      <c r="B33" s="1">
        <f t="shared" si="0"/>
        <v>27</v>
      </c>
      <c r="C33" s="4">
        <f t="shared" si="1"/>
        <v>80.599999999999994</v>
      </c>
      <c r="D33" s="1" t="s">
        <v>1</v>
      </c>
      <c r="E33" s="1" t="s">
        <v>1</v>
      </c>
      <c r="F33" s="1" t="s">
        <v>1</v>
      </c>
      <c r="G33">
        <v>90.938000000000002</v>
      </c>
    </row>
    <row r="34" spans="1:7" x14ac:dyDescent="0.2">
      <c r="A34" s="1">
        <v>301.14999999999998</v>
      </c>
      <c r="B34" s="1">
        <f t="shared" si="0"/>
        <v>28</v>
      </c>
      <c r="C34" s="4">
        <f t="shared" si="1"/>
        <v>82.4</v>
      </c>
      <c r="D34" s="1" t="s">
        <v>1</v>
      </c>
      <c r="E34" s="1" t="s">
        <v>1</v>
      </c>
      <c r="F34" s="1" t="s">
        <v>1</v>
      </c>
      <c r="G34">
        <v>93.66</v>
      </c>
    </row>
    <row r="35" spans="1:7" x14ac:dyDescent="0.2">
      <c r="A35" s="1">
        <v>302.14999999999998</v>
      </c>
      <c r="B35" s="1">
        <f t="shared" si="0"/>
        <v>29</v>
      </c>
      <c r="C35" s="4">
        <f t="shared" si="1"/>
        <v>84.2</v>
      </c>
      <c r="D35" s="1" t="s">
        <v>1</v>
      </c>
      <c r="E35" s="1" t="s">
        <v>1</v>
      </c>
      <c r="F35" s="1" t="s">
        <v>1</v>
      </c>
      <c r="G35">
        <v>96.460999999999999</v>
      </c>
    </row>
    <row r="36" spans="1:7" x14ac:dyDescent="0.2">
      <c r="A36" s="1">
        <v>303.14999999999998</v>
      </c>
      <c r="B36" s="1">
        <f t="shared" si="0"/>
        <v>30</v>
      </c>
      <c r="C36" s="4">
        <f t="shared" si="1"/>
        <v>86</v>
      </c>
      <c r="D36" s="1" t="s">
        <v>1</v>
      </c>
      <c r="E36" s="1" t="s">
        <v>1</v>
      </c>
      <c r="F36" s="1" t="s">
        <v>1</v>
      </c>
      <c r="G36">
        <v>99.346999999999994</v>
      </c>
    </row>
    <row r="37" spans="1:7" x14ac:dyDescent="0.2">
      <c r="A37" s="1">
        <v>304.14999999999998</v>
      </c>
      <c r="B37" s="1">
        <f t="shared" si="0"/>
        <v>31</v>
      </c>
      <c r="C37" s="4">
        <f t="shared" si="1"/>
        <v>87.800000000000011</v>
      </c>
      <c r="D37" s="1" t="s">
        <v>1</v>
      </c>
      <c r="E37" s="1" t="s">
        <v>1</v>
      </c>
      <c r="F37" s="1" t="s">
        <v>1</v>
      </c>
      <c r="G37">
        <v>102.32</v>
      </c>
    </row>
    <row r="38" spans="1:7" x14ac:dyDescent="0.2">
      <c r="A38" s="1">
        <v>305.14999999999998</v>
      </c>
      <c r="B38" s="1">
        <f t="shared" si="0"/>
        <v>32</v>
      </c>
      <c r="C38" s="4">
        <f t="shared" si="1"/>
        <v>89.6</v>
      </c>
      <c r="D38" s="1" t="s">
        <v>1</v>
      </c>
      <c r="E38" s="1" t="s">
        <v>1</v>
      </c>
      <c r="F38" s="1" t="s">
        <v>1</v>
      </c>
      <c r="G38">
        <v>105.38</v>
      </c>
    </row>
    <row r="39" spans="1:7" x14ac:dyDescent="0.2">
      <c r="A39" s="1">
        <v>306.14999999999998</v>
      </c>
      <c r="B39" s="1">
        <f t="shared" si="0"/>
        <v>33</v>
      </c>
      <c r="C39" s="4">
        <f t="shared" si="1"/>
        <v>91.4</v>
      </c>
      <c r="D39" s="1" t="s">
        <v>1</v>
      </c>
      <c r="E39" s="1" t="s">
        <v>1</v>
      </c>
      <c r="F39" s="1" t="s">
        <v>1</v>
      </c>
      <c r="G39">
        <v>108.54</v>
      </c>
    </row>
    <row r="40" spans="1:7" x14ac:dyDescent="0.2">
      <c r="A40" s="1">
        <v>307.14999999999998</v>
      </c>
      <c r="B40" s="1">
        <f t="shared" si="0"/>
        <v>34</v>
      </c>
      <c r="C40" s="4">
        <f t="shared" si="1"/>
        <v>93.2</v>
      </c>
      <c r="D40" s="1" t="s">
        <v>1</v>
      </c>
      <c r="E40" s="1" t="s">
        <v>1</v>
      </c>
      <c r="F40" s="1" t="s">
        <v>1</v>
      </c>
      <c r="G40">
        <v>111.79</v>
      </c>
    </row>
    <row r="41" spans="1:7" x14ac:dyDescent="0.2">
      <c r="A41" s="1">
        <v>308.14999999999998</v>
      </c>
      <c r="B41" s="1">
        <f t="shared" si="0"/>
        <v>35</v>
      </c>
      <c r="C41" s="4">
        <f t="shared" si="1"/>
        <v>95</v>
      </c>
      <c r="D41" s="1" t="s">
        <v>1</v>
      </c>
      <c r="E41" s="1" t="s">
        <v>1</v>
      </c>
      <c r="F41" s="1" t="s">
        <v>1</v>
      </c>
      <c r="G41">
        <v>115.15</v>
      </c>
    </row>
    <row r="42" spans="1:7" x14ac:dyDescent="0.2">
      <c r="A42" s="1">
        <v>309.14999999999998</v>
      </c>
      <c r="B42" s="1">
        <f t="shared" si="0"/>
        <v>36</v>
      </c>
      <c r="C42" s="4">
        <f t="shared" si="1"/>
        <v>96.8</v>
      </c>
      <c r="D42" s="1" t="s">
        <v>1</v>
      </c>
      <c r="E42" s="1" t="s">
        <v>1</v>
      </c>
      <c r="F42" s="1" t="s">
        <v>1</v>
      </c>
      <c r="G42">
        <v>118.62</v>
      </c>
    </row>
    <row r="43" spans="1:7" x14ac:dyDescent="0.2">
      <c r="A43" s="1">
        <v>310.14999999999998</v>
      </c>
      <c r="B43" s="1">
        <f t="shared" si="0"/>
        <v>37</v>
      </c>
      <c r="C43" s="4">
        <f t="shared" si="1"/>
        <v>98.600000000000009</v>
      </c>
      <c r="D43" s="1" t="s">
        <v>1</v>
      </c>
      <c r="E43" s="1" t="s">
        <v>1</v>
      </c>
      <c r="F43" s="1" t="s">
        <v>1</v>
      </c>
      <c r="G43">
        <v>122.2</v>
      </c>
    </row>
    <row r="44" spans="1:7" x14ac:dyDescent="0.2">
      <c r="A44" s="1">
        <v>311.14999999999998</v>
      </c>
      <c r="B44" s="1">
        <f t="shared" si="0"/>
        <v>38</v>
      </c>
      <c r="C44" s="4">
        <f t="shared" si="1"/>
        <v>100.4</v>
      </c>
      <c r="D44" s="1" t="s">
        <v>1</v>
      </c>
      <c r="E44" s="1" t="s">
        <v>1</v>
      </c>
      <c r="F44" s="1" t="s">
        <v>1</v>
      </c>
      <c r="G44">
        <v>125.89</v>
      </c>
    </row>
    <row r="45" spans="1:7" x14ac:dyDescent="0.2">
      <c r="A45" s="1">
        <v>312.14999999999998</v>
      </c>
      <c r="B45" s="1">
        <f t="shared" si="0"/>
        <v>39</v>
      </c>
      <c r="C45" s="4">
        <f t="shared" si="1"/>
        <v>102.2</v>
      </c>
      <c r="D45" s="1" t="s">
        <v>1</v>
      </c>
      <c r="E45" s="1" t="s">
        <v>1</v>
      </c>
      <c r="F45" s="1" t="s">
        <v>1</v>
      </c>
      <c r="G45">
        <v>129.71</v>
      </c>
    </row>
    <row r="46" spans="1:7" x14ac:dyDescent="0.2">
      <c r="A46" s="1">
        <v>313.14999999999998</v>
      </c>
      <c r="B46" s="1">
        <f t="shared" si="0"/>
        <v>40</v>
      </c>
      <c r="C46" s="4">
        <f t="shared" si="1"/>
        <v>104</v>
      </c>
      <c r="D46" s="1" t="s">
        <v>1</v>
      </c>
      <c r="E46" s="1" t="s">
        <v>1</v>
      </c>
      <c r="F46" s="1" t="s">
        <v>1</v>
      </c>
      <c r="G46">
        <v>133.66999999999999</v>
      </c>
    </row>
    <row r="47" spans="1:7" x14ac:dyDescent="0.2">
      <c r="A47" s="1">
        <v>314.14999999999998</v>
      </c>
      <c r="B47" s="1">
        <f t="shared" si="0"/>
        <v>41</v>
      </c>
      <c r="C47" s="4">
        <f t="shared" si="1"/>
        <v>105.8</v>
      </c>
      <c r="D47" s="1" t="s">
        <v>1</v>
      </c>
      <c r="E47" s="1" t="s">
        <v>1</v>
      </c>
      <c r="F47" s="1" t="s">
        <v>1</v>
      </c>
      <c r="G47">
        <v>137.76</v>
      </c>
    </row>
    <row r="48" spans="1:7" x14ac:dyDescent="0.2">
      <c r="A48" s="1">
        <v>315.14999999999998</v>
      </c>
      <c r="B48" s="1">
        <f t="shared" si="0"/>
        <v>42</v>
      </c>
      <c r="C48" s="4">
        <f t="shared" si="1"/>
        <v>107.60000000000001</v>
      </c>
      <c r="D48" s="1" t="s">
        <v>1</v>
      </c>
      <c r="E48" s="1" t="s">
        <v>1</v>
      </c>
      <c r="F48" s="1" t="s">
        <v>1</v>
      </c>
      <c r="G48">
        <v>141.99</v>
      </c>
    </row>
    <row r="49" spans="1:7" x14ac:dyDescent="0.2">
      <c r="A49" s="1">
        <v>316.14999999999998</v>
      </c>
      <c r="B49" s="1">
        <f t="shared" si="0"/>
        <v>43</v>
      </c>
      <c r="C49" s="4">
        <f t="shared" si="1"/>
        <v>109.4</v>
      </c>
      <c r="D49" s="1" t="s">
        <v>1</v>
      </c>
      <c r="E49" s="1" t="s">
        <v>1</v>
      </c>
      <c r="F49" s="1" t="s">
        <v>1</v>
      </c>
      <c r="G49">
        <v>146.38</v>
      </c>
    </row>
    <row r="50" spans="1:7" x14ac:dyDescent="0.2">
      <c r="A50" s="1">
        <v>317.14999999999998</v>
      </c>
      <c r="B50" s="1">
        <f t="shared" si="0"/>
        <v>44</v>
      </c>
      <c r="C50" s="4">
        <f t="shared" si="1"/>
        <v>111.2</v>
      </c>
      <c r="D50" s="1" t="s">
        <v>1</v>
      </c>
      <c r="E50" s="1" t="s">
        <v>1</v>
      </c>
      <c r="F50" s="1" t="s">
        <v>1</v>
      </c>
      <c r="G50">
        <v>150.94</v>
      </c>
    </row>
    <row r="51" spans="1:7" x14ac:dyDescent="0.2">
      <c r="A51" s="1">
        <v>318.14999999999998</v>
      </c>
      <c r="B51" s="1">
        <f t="shared" si="0"/>
        <v>45</v>
      </c>
      <c r="C51" s="4">
        <f t="shared" si="1"/>
        <v>113</v>
      </c>
      <c r="D51" s="1" t="s">
        <v>1</v>
      </c>
      <c r="E51" s="1" t="s">
        <v>1</v>
      </c>
      <c r="F51" s="1" t="s">
        <v>1</v>
      </c>
      <c r="G51">
        <v>155.66</v>
      </c>
    </row>
    <row r="52" spans="1:7" x14ac:dyDescent="0.2">
      <c r="A52" s="1">
        <v>319.14999999999998</v>
      </c>
      <c r="B52" s="1">
        <f t="shared" si="0"/>
        <v>46</v>
      </c>
      <c r="C52" s="4">
        <f t="shared" si="1"/>
        <v>114.8</v>
      </c>
      <c r="D52" s="1" t="s">
        <v>1</v>
      </c>
      <c r="E52" s="1" t="s">
        <v>1</v>
      </c>
      <c r="F52" s="1" t="s">
        <v>1</v>
      </c>
      <c r="G52">
        <v>160.57</v>
      </c>
    </row>
    <row r="53" spans="1:7" x14ac:dyDescent="0.2">
      <c r="A53" s="1">
        <v>320.14999999999998</v>
      </c>
      <c r="B53" s="1">
        <f t="shared" si="0"/>
        <v>47</v>
      </c>
      <c r="C53" s="4">
        <f t="shared" si="1"/>
        <v>116.60000000000001</v>
      </c>
      <c r="D53" s="1" t="s">
        <v>1</v>
      </c>
      <c r="E53" s="1" t="s">
        <v>1</v>
      </c>
      <c r="F53" s="1" t="s">
        <v>1</v>
      </c>
      <c r="G53">
        <v>165.68</v>
      </c>
    </row>
    <row r="54" spans="1:7" x14ac:dyDescent="0.2">
      <c r="A54" s="1">
        <v>321.14999999999998</v>
      </c>
      <c r="B54" s="1">
        <f t="shared" si="0"/>
        <v>48</v>
      </c>
      <c r="C54" s="4">
        <f t="shared" si="1"/>
        <v>118.4</v>
      </c>
      <c r="D54" s="1" t="s">
        <v>1</v>
      </c>
      <c r="E54" s="1" t="s">
        <v>1</v>
      </c>
      <c r="F54" s="1" t="s">
        <v>1</v>
      </c>
      <c r="G54">
        <v>171</v>
      </c>
    </row>
    <row r="55" spans="1:7" x14ac:dyDescent="0.2">
      <c r="A55" s="1">
        <v>322.14999999999998</v>
      </c>
      <c r="B55" s="1">
        <f t="shared" si="0"/>
        <v>49</v>
      </c>
      <c r="C55" s="4">
        <f t="shared" si="1"/>
        <v>120.2</v>
      </c>
      <c r="D55" s="1" t="s">
        <v>1</v>
      </c>
      <c r="E55" s="1" t="s">
        <v>1</v>
      </c>
      <c r="F55" s="1" t="s">
        <v>1</v>
      </c>
      <c r="G55">
        <v>176.54</v>
      </c>
    </row>
    <row r="56" spans="1:7" x14ac:dyDescent="0.2">
      <c r="A56" s="1">
        <v>323.14999999999998</v>
      </c>
      <c r="B56" s="1">
        <f t="shared" si="0"/>
        <v>50</v>
      </c>
      <c r="C56" s="4">
        <f t="shared" si="1"/>
        <v>122</v>
      </c>
      <c r="D56" s="1" t="s">
        <v>1</v>
      </c>
      <c r="E56" s="1" t="s">
        <v>1</v>
      </c>
      <c r="F56" s="1" t="s">
        <v>1</v>
      </c>
      <c r="G56">
        <v>182.33</v>
      </c>
    </row>
    <row r="57" spans="1:7" x14ac:dyDescent="0.2">
      <c r="A57" s="1">
        <v>324.14999999999998</v>
      </c>
      <c r="B57" s="1">
        <f t="shared" si="0"/>
        <v>51</v>
      </c>
      <c r="C57" s="4">
        <f t="shared" si="1"/>
        <v>123.8</v>
      </c>
      <c r="D57" s="1" t="s">
        <v>1</v>
      </c>
      <c r="E57" s="1" t="s">
        <v>1</v>
      </c>
      <c r="F57" s="1" t="s">
        <v>1</v>
      </c>
      <c r="G57">
        <v>188.38</v>
      </c>
    </row>
    <row r="58" spans="1:7" x14ac:dyDescent="0.2">
      <c r="A58" s="1">
        <v>325.14999999999998</v>
      </c>
      <c r="B58" s="1">
        <f t="shared" si="0"/>
        <v>52</v>
      </c>
      <c r="C58" s="4">
        <f t="shared" si="1"/>
        <v>125.60000000000001</v>
      </c>
      <c r="D58" s="1" t="s">
        <v>1</v>
      </c>
      <c r="E58" s="1" t="s">
        <v>1</v>
      </c>
      <c r="F58" s="1" t="s">
        <v>1</v>
      </c>
      <c r="G58">
        <v>194.71</v>
      </c>
    </row>
    <row r="59" spans="1:7" x14ac:dyDescent="0.2">
      <c r="A59" s="1">
        <v>326.14999999999998</v>
      </c>
      <c r="B59" s="1">
        <f t="shared" si="0"/>
        <v>53</v>
      </c>
      <c r="C59" s="4">
        <f t="shared" si="1"/>
        <v>127.4</v>
      </c>
      <c r="D59" s="1" t="s">
        <v>1</v>
      </c>
      <c r="E59" s="1" t="s">
        <v>1</v>
      </c>
      <c r="F59" s="1" t="s">
        <v>1</v>
      </c>
      <c r="G59">
        <v>201.35</v>
      </c>
    </row>
    <row r="60" spans="1:7" x14ac:dyDescent="0.2">
      <c r="A60" s="1">
        <v>327.14999999999998</v>
      </c>
      <c r="B60" s="1">
        <f t="shared" si="0"/>
        <v>54</v>
      </c>
      <c r="C60" s="4">
        <f t="shared" si="1"/>
        <v>129.19999999999999</v>
      </c>
      <c r="D60" s="1" t="s">
        <v>1</v>
      </c>
      <c r="E60" s="1" t="s">
        <v>1</v>
      </c>
      <c r="F60" s="1" t="s">
        <v>1</v>
      </c>
      <c r="G60">
        <v>208.32</v>
      </c>
    </row>
    <row r="61" spans="1:7" x14ac:dyDescent="0.2">
      <c r="A61" s="1">
        <v>328.15</v>
      </c>
      <c r="B61" s="1">
        <f t="shared" si="0"/>
        <v>55</v>
      </c>
      <c r="C61" s="4">
        <f t="shared" si="1"/>
        <v>131</v>
      </c>
      <c r="D61" s="1" t="s">
        <v>1</v>
      </c>
      <c r="E61" s="1" t="s">
        <v>1</v>
      </c>
      <c r="F61" s="1" t="s">
        <v>1</v>
      </c>
      <c r="G61">
        <v>215.67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workbookViewId="0">
      <selection activeCell="G11" sqref="G11:G61"/>
    </sheetView>
  </sheetViews>
  <sheetFormatPr baseColWidth="10" defaultRowHeight="16" x14ac:dyDescent="0.2"/>
  <cols>
    <col min="1" max="1" width="14.83203125" style="1" customWidth="1"/>
    <col min="2" max="4" width="10.83203125" style="1"/>
    <col min="5" max="5" width="14.33203125" style="1" customWidth="1"/>
    <col min="6" max="16384" width="10.83203125" style="1"/>
  </cols>
  <sheetData>
    <row r="1" spans="1:7" x14ac:dyDescent="0.2">
      <c r="A1" s="1" t="s">
        <v>1</v>
      </c>
      <c r="B1" s="1" t="s">
        <v>1</v>
      </c>
      <c r="D1" s="2" t="s">
        <v>12</v>
      </c>
      <c r="G1" s="3" t="s">
        <v>1</v>
      </c>
    </row>
    <row r="2" spans="1:7" x14ac:dyDescent="0.2">
      <c r="A2" s="1" t="s">
        <v>1</v>
      </c>
      <c r="B2" s="1" t="s">
        <v>1</v>
      </c>
      <c r="D2" s="1" t="s">
        <v>1</v>
      </c>
      <c r="G2" s="1" t="s">
        <v>1</v>
      </c>
    </row>
    <row r="3" spans="1:7" x14ac:dyDescent="0.2">
      <c r="A3" s="1" t="s">
        <v>1</v>
      </c>
      <c r="B3" s="1" t="s">
        <v>1</v>
      </c>
    </row>
    <row r="4" spans="1:7" x14ac:dyDescent="0.2">
      <c r="A4" s="1" t="s">
        <v>1</v>
      </c>
      <c r="B4" s="1" t="s">
        <v>1</v>
      </c>
    </row>
    <row r="5" spans="1:7" x14ac:dyDescent="0.2">
      <c r="A5" s="1" t="s">
        <v>1</v>
      </c>
      <c r="B5" s="1" t="s">
        <v>1</v>
      </c>
    </row>
    <row r="6" spans="1:7" x14ac:dyDescent="0.2">
      <c r="A6" s="1" t="s">
        <v>1</v>
      </c>
      <c r="B6" s="1" t="s">
        <v>1</v>
      </c>
    </row>
    <row r="7" spans="1:7" x14ac:dyDescent="0.2">
      <c r="A7" s="1" t="s">
        <v>1</v>
      </c>
      <c r="B7" s="1" t="s">
        <v>1</v>
      </c>
    </row>
    <row r="10" spans="1:7" x14ac:dyDescent="0.2">
      <c r="A10" s="1" t="s">
        <v>4</v>
      </c>
      <c r="B10" s="1" t="s">
        <v>5</v>
      </c>
      <c r="C10" s="1" t="s">
        <v>6</v>
      </c>
      <c r="D10" s="1" t="s">
        <v>1</v>
      </c>
      <c r="E10" s="1" t="s">
        <v>1</v>
      </c>
      <c r="F10" s="1" t="s">
        <v>1</v>
      </c>
      <c r="G10" s="8" t="s">
        <v>13</v>
      </c>
    </row>
    <row r="11" spans="1:7" x14ac:dyDescent="0.2">
      <c r="A11" s="1">
        <v>278.14999999999998</v>
      </c>
      <c r="B11" s="1">
        <f>A11-273.15</f>
        <v>5</v>
      </c>
      <c r="C11" s="4">
        <f>(9/5)*B11+32</f>
        <v>41</v>
      </c>
      <c r="D11" s="1" t="s">
        <v>1</v>
      </c>
      <c r="E11" s="1" t="s">
        <v>1</v>
      </c>
      <c r="F11" s="1" t="s">
        <v>1</v>
      </c>
      <c r="G11">
        <v>1430.6</v>
      </c>
    </row>
    <row r="12" spans="1:7" x14ac:dyDescent="0.2">
      <c r="A12" s="1">
        <v>279.14999999999998</v>
      </c>
      <c r="B12" s="1">
        <f>A12-273.15</f>
        <v>6</v>
      </c>
      <c r="C12" s="4">
        <f>(9/5)*B12+32</f>
        <v>42.8</v>
      </c>
      <c r="D12" s="1" t="s">
        <v>1</v>
      </c>
      <c r="E12" s="1" t="s">
        <v>1</v>
      </c>
      <c r="F12" s="1" t="s">
        <v>1</v>
      </c>
      <c r="G12">
        <v>1425.7</v>
      </c>
    </row>
    <row r="13" spans="1:7" x14ac:dyDescent="0.2">
      <c r="A13" s="1">
        <v>280.14999999999998</v>
      </c>
      <c r="B13" s="1">
        <f t="shared" ref="B13:B61" si="0">A13-273.15</f>
        <v>7</v>
      </c>
      <c r="C13" s="4">
        <f t="shared" ref="C13:C61" si="1">(9/5)*B13+32</f>
        <v>44.6</v>
      </c>
      <c r="D13" s="1" t="s">
        <v>1</v>
      </c>
      <c r="E13" s="1" t="s">
        <v>1</v>
      </c>
      <c r="F13" s="1" t="s">
        <v>1</v>
      </c>
      <c r="G13">
        <v>1420.7</v>
      </c>
    </row>
    <row r="14" spans="1:7" x14ac:dyDescent="0.2">
      <c r="A14" s="1">
        <v>281.14999999999998</v>
      </c>
      <c r="B14" s="1">
        <f t="shared" si="0"/>
        <v>8</v>
      </c>
      <c r="C14" s="4">
        <f t="shared" si="1"/>
        <v>46.4</v>
      </c>
      <c r="D14" s="1" t="s">
        <v>1</v>
      </c>
      <c r="E14" s="1" t="s">
        <v>1</v>
      </c>
      <c r="F14" s="1" t="s">
        <v>1</v>
      </c>
      <c r="G14">
        <v>1415.7</v>
      </c>
    </row>
    <row r="15" spans="1:7" x14ac:dyDescent="0.2">
      <c r="A15" s="1">
        <v>282.14999999999998</v>
      </c>
      <c r="B15" s="1">
        <f t="shared" si="0"/>
        <v>9</v>
      </c>
      <c r="C15" s="4">
        <f t="shared" si="1"/>
        <v>48.2</v>
      </c>
      <c r="D15" s="1" t="s">
        <v>1</v>
      </c>
      <c r="E15" s="1" t="s">
        <v>1</v>
      </c>
      <c r="F15" s="1" t="s">
        <v>1</v>
      </c>
      <c r="G15">
        <v>1410.7</v>
      </c>
    </row>
    <row r="16" spans="1:7" x14ac:dyDescent="0.2">
      <c r="A16" s="1">
        <v>283.14999999999998</v>
      </c>
      <c r="B16" s="1">
        <f t="shared" si="0"/>
        <v>10</v>
      </c>
      <c r="C16" s="4">
        <f t="shared" si="1"/>
        <v>50</v>
      </c>
      <c r="D16" s="1" t="s">
        <v>1</v>
      </c>
      <c r="E16" s="1" t="s">
        <v>1</v>
      </c>
      <c r="F16" s="1" t="s">
        <v>1</v>
      </c>
      <c r="G16">
        <v>1405.6</v>
      </c>
    </row>
    <row r="17" spans="1:7" x14ac:dyDescent="0.2">
      <c r="A17" s="1">
        <v>284.14999999999998</v>
      </c>
      <c r="B17" s="1">
        <f t="shared" si="0"/>
        <v>11</v>
      </c>
      <c r="C17" s="4">
        <f t="shared" si="1"/>
        <v>51.8</v>
      </c>
      <c r="D17" s="1" t="s">
        <v>1</v>
      </c>
      <c r="E17" s="1" t="s">
        <v>1</v>
      </c>
      <c r="F17" s="1" t="s">
        <v>1</v>
      </c>
      <c r="G17">
        <v>1400.5</v>
      </c>
    </row>
    <row r="18" spans="1:7" x14ac:dyDescent="0.2">
      <c r="A18" s="1">
        <v>285.14999999999998</v>
      </c>
      <c r="B18" s="1">
        <f t="shared" si="0"/>
        <v>12</v>
      </c>
      <c r="C18" s="4">
        <f t="shared" si="1"/>
        <v>53.6</v>
      </c>
      <c r="D18" s="1" t="s">
        <v>1</v>
      </c>
      <c r="E18" s="1" t="s">
        <v>1</v>
      </c>
      <c r="F18" s="1" t="s">
        <v>1</v>
      </c>
      <c r="G18">
        <v>1395.3</v>
      </c>
    </row>
    <row r="19" spans="1:7" x14ac:dyDescent="0.2">
      <c r="A19" s="1">
        <v>286.14999999999998</v>
      </c>
      <c r="B19" s="1">
        <f t="shared" si="0"/>
        <v>13</v>
      </c>
      <c r="C19" s="4">
        <f t="shared" si="1"/>
        <v>55.400000000000006</v>
      </c>
      <c r="D19" s="1" t="s">
        <v>1</v>
      </c>
      <c r="E19" s="1" t="s">
        <v>1</v>
      </c>
      <c r="F19" s="1" t="s">
        <v>1</v>
      </c>
      <c r="G19">
        <v>1390.1</v>
      </c>
    </row>
    <row r="20" spans="1:7" x14ac:dyDescent="0.2">
      <c r="A20" s="1">
        <v>287.14999999999998</v>
      </c>
      <c r="B20" s="1">
        <f t="shared" si="0"/>
        <v>14</v>
      </c>
      <c r="C20" s="4">
        <f t="shared" si="1"/>
        <v>57.2</v>
      </c>
      <c r="D20" s="1" t="s">
        <v>1</v>
      </c>
      <c r="E20" s="1" t="s">
        <v>1</v>
      </c>
      <c r="F20" s="1" t="s">
        <v>1</v>
      </c>
      <c r="G20">
        <v>1384.8</v>
      </c>
    </row>
    <row r="21" spans="1:7" x14ac:dyDescent="0.2">
      <c r="A21" s="1">
        <v>288.14999999999998</v>
      </c>
      <c r="B21" s="1">
        <f t="shared" si="0"/>
        <v>15</v>
      </c>
      <c r="C21" s="4">
        <f t="shared" si="1"/>
        <v>59</v>
      </c>
      <c r="D21" s="1" t="s">
        <v>1</v>
      </c>
      <c r="E21" s="1" t="s">
        <v>1</v>
      </c>
      <c r="F21" s="1" t="s">
        <v>1</v>
      </c>
      <c r="G21">
        <v>1379.5</v>
      </c>
    </row>
    <row r="22" spans="1:7" x14ac:dyDescent="0.2">
      <c r="A22" s="1">
        <v>289.14999999999998</v>
      </c>
      <c r="B22" s="1">
        <f t="shared" si="0"/>
        <v>16</v>
      </c>
      <c r="C22" s="4">
        <f t="shared" si="1"/>
        <v>60.8</v>
      </c>
      <c r="D22" s="1" t="s">
        <v>1</v>
      </c>
      <c r="E22" s="1" t="s">
        <v>1</v>
      </c>
      <c r="F22" s="1" t="s">
        <v>1</v>
      </c>
      <c r="G22">
        <v>1374.2</v>
      </c>
    </row>
    <row r="23" spans="1:7" x14ac:dyDescent="0.2">
      <c r="A23" s="1">
        <v>290.14999999999998</v>
      </c>
      <c r="B23" s="1">
        <f t="shared" si="0"/>
        <v>17</v>
      </c>
      <c r="C23" s="4">
        <f t="shared" si="1"/>
        <v>62.6</v>
      </c>
      <c r="D23" s="1" t="s">
        <v>1</v>
      </c>
      <c r="E23" s="1" t="s">
        <v>1</v>
      </c>
      <c r="F23" s="1" t="s">
        <v>1</v>
      </c>
      <c r="G23">
        <v>1368.8</v>
      </c>
    </row>
    <row r="24" spans="1:7" x14ac:dyDescent="0.2">
      <c r="A24" s="1">
        <v>291.14999999999998</v>
      </c>
      <c r="B24" s="1">
        <f t="shared" si="0"/>
        <v>18</v>
      </c>
      <c r="C24" s="4">
        <f t="shared" si="1"/>
        <v>64.400000000000006</v>
      </c>
      <c r="D24" s="1" t="s">
        <v>1</v>
      </c>
      <c r="E24" s="1" t="s">
        <v>1</v>
      </c>
      <c r="F24" s="1" t="s">
        <v>1</v>
      </c>
      <c r="G24">
        <v>1363.3</v>
      </c>
    </row>
    <row r="25" spans="1:7" x14ac:dyDescent="0.2">
      <c r="A25" s="1">
        <v>292.14999999999998</v>
      </c>
      <c r="B25" s="1">
        <f t="shared" si="0"/>
        <v>19</v>
      </c>
      <c r="C25" s="4">
        <f t="shared" si="1"/>
        <v>66.2</v>
      </c>
      <c r="D25" s="1" t="s">
        <v>1</v>
      </c>
      <c r="E25" s="1" t="s">
        <v>1</v>
      </c>
      <c r="F25" s="1" t="s">
        <v>1</v>
      </c>
      <c r="G25">
        <v>1357.8</v>
      </c>
    </row>
    <row r="26" spans="1:7" x14ac:dyDescent="0.2">
      <c r="A26" s="1">
        <v>293.14999999999998</v>
      </c>
      <c r="B26" s="1">
        <f t="shared" si="0"/>
        <v>20</v>
      </c>
      <c r="C26" s="4">
        <f t="shared" si="1"/>
        <v>68</v>
      </c>
      <c r="D26" s="1" t="s">
        <v>1</v>
      </c>
      <c r="E26" s="1" t="s">
        <v>1</v>
      </c>
      <c r="F26" s="1" t="s">
        <v>1</v>
      </c>
      <c r="G26">
        <v>1352.2</v>
      </c>
    </row>
    <row r="27" spans="1:7" x14ac:dyDescent="0.2">
      <c r="A27" s="1">
        <v>294.14999999999998</v>
      </c>
      <c r="B27" s="1">
        <f t="shared" si="0"/>
        <v>21</v>
      </c>
      <c r="C27" s="4">
        <f t="shared" si="1"/>
        <v>69.800000000000011</v>
      </c>
      <c r="D27" s="1" t="s">
        <v>1</v>
      </c>
      <c r="E27" s="1" t="s">
        <v>1</v>
      </c>
      <c r="F27" s="1" t="s">
        <v>1</v>
      </c>
      <c r="G27">
        <v>1346.6</v>
      </c>
    </row>
    <row r="28" spans="1:7" x14ac:dyDescent="0.2">
      <c r="A28" s="1">
        <v>295.14999999999998</v>
      </c>
      <c r="B28" s="1">
        <f t="shared" si="0"/>
        <v>22</v>
      </c>
      <c r="C28" s="4">
        <f t="shared" si="1"/>
        <v>71.599999999999994</v>
      </c>
      <c r="D28" s="1" t="s">
        <v>1</v>
      </c>
      <c r="E28" s="1" t="s">
        <v>1</v>
      </c>
      <c r="F28" s="1" t="s">
        <v>1</v>
      </c>
      <c r="G28">
        <v>1340.9</v>
      </c>
    </row>
    <row r="29" spans="1:7" x14ac:dyDescent="0.2">
      <c r="A29" s="1">
        <v>296.14999999999998</v>
      </c>
      <c r="B29" s="1">
        <f t="shared" si="0"/>
        <v>23</v>
      </c>
      <c r="C29" s="4">
        <f t="shared" si="1"/>
        <v>73.400000000000006</v>
      </c>
      <c r="D29" s="1" t="s">
        <v>1</v>
      </c>
      <c r="E29" s="1" t="s">
        <v>1</v>
      </c>
      <c r="F29" s="1" t="s">
        <v>1</v>
      </c>
      <c r="G29">
        <v>1335.2</v>
      </c>
    </row>
    <row r="30" spans="1:7" x14ac:dyDescent="0.2">
      <c r="A30" s="1">
        <v>297.14999999999998</v>
      </c>
      <c r="B30" s="1">
        <f t="shared" si="0"/>
        <v>24</v>
      </c>
      <c r="C30" s="4">
        <f t="shared" si="1"/>
        <v>75.2</v>
      </c>
      <c r="D30" s="1" t="s">
        <v>1</v>
      </c>
      <c r="E30" s="1" t="s">
        <v>1</v>
      </c>
      <c r="F30" s="1" t="s">
        <v>1</v>
      </c>
      <c r="G30">
        <v>1329.4</v>
      </c>
    </row>
    <row r="31" spans="1:7" x14ac:dyDescent="0.2">
      <c r="A31" s="1">
        <v>298.14999999999998</v>
      </c>
      <c r="B31" s="1">
        <f t="shared" si="0"/>
        <v>25</v>
      </c>
      <c r="C31" s="4">
        <f t="shared" si="1"/>
        <v>77</v>
      </c>
      <c r="D31" s="1" t="s">
        <v>1</v>
      </c>
      <c r="E31" s="1" t="s">
        <v>1</v>
      </c>
      <c r="F31" s="1" t="s">
        <v>1</v>
      </c>
      <c r="G31">
        <v>1323.5</v>
      </c>
    </row>
    <row r="32" spans="1:7" x14ac:dyDescent="0.2">
      <c r="A32" s="1">
        <v>299.14999999999998</v>
      </c>
      <c r="B32" s="1">
        <f t="shared" si="0"/>
        <v>26</v>
      </c>
      <c r="C32" s="4">
        <f t="shared" si="1"/>
        <v>78.800000000000011</v>
      </c>
      <c r="D32" s="1" t="s">
        <v>1</v>
      </c>
      <c r="E32" s="1" t="s">
        <v>1</v>
      </c>
      <c r="F32" s="1" t="s">
        <v>1</v>
      </c>
      <c r="G32">
        <v>1317.5</v>
      </c>
    </row>
    <row r="33" spans="1:7" x14ac:dyDescent="0.2">
      <c r="A33" s="1">
        <v>300.14999999999998</v>
      </c>
      <c r="B33" s="1">
        <f t="shared" si="0"/>
        <v>27</v>
      </c>
      <c r="C33" s="4">
        <f t="shared" si="1"/>
        <v>80.599999999999994</v>
      </c>
      <c r="D33" s="1" t="s">
        <v>1</v>
      </c>
      <c r="E33" s="1" t="s">
        <v>1</v>
      </c>
      <c r="F33" s="1" t="s">
        <v>1</v>
      </c>
      <c r="G33">
        <v>1311.5</v>
      </c>
    </row>
    <row r="34" spans="1:7" x14ac:dyDescent="0.2">
      <c r="A34" s="1">
        <v>301.14999999999998</v>
      </c>
      <c r="B34" s="1">
        <f t="shared" si="0"/>
        <v>28</v>
      </c>
      <c r="C34" s="4">
        <f t="shared" si="1"/>
        <v>82.4</v>
      </c>
      <c r="D34" s="1" t="s">
        <v>1</v>
      </c>
      <c r="E34" s="1" t="s">
        <v>1</v>
      </c>
      <c r="F34" s="1" t="s">
        <v>1</v>
      </c>
      <c r="G34">
        <v>1305.4000000000001</v>
      </c>
    </row>
    <row r="35" spans="1:7" x14ac:dyDescent="0.2">
      <c r="A35" s="1">
        <v>302.14999999999998</v>
      </c>
      <c r="B35" s="1">
        <f t="shared" si="0"/>
        <v>29</v>
      </c>
      <c r="C35" s="4">
        <f t="shared" si="1"/>
        <v>84.2</v>
      </c>
      <c r="D35" s="1" t="s">
        <v>1</v>
      </c>
      <c r="E35" s="1" t="s">
        <v>1</v>
      </c>
      <c r="F35" s="1" t="s">
        <v>1</v>
      </c>
      <c r="G35">
        <v>1299.3</v>
      </c>
    </row>
    <row r="36" spans="1:7" x14ac:dyDescent="0.2">
      <c r="A36" s="1">
        <v>303.14999999999998</v>
      </c>
      <c r="B36" s="1">
        <f t="shared" si="0"/>
        <v>30</v>
      </c>
      <c r="C36" s="4">
        <f t="shared" si="1"/>
        <v>86</v>
      </c>
      <c r="D36" s="1" t="s">
        <v>1</v>
      </c>
      <c r="E36" s="1" t="s">
        <v>1</v>
      </c>
      <c r="F36" s="1" t="s">
        <v>1</v>
      </c>
      <c r="G36">
        <v>1293</v>
      </c>
    </row>
    <row r="37" spans="1:7" x14ac:dyDescent="0.2">
      <c r="A37" s="1">
        <v>304.14999999999998</v>
      </c>
      <c r="B37" s="1">
        <f t="shared" si="0"/>
        <v>31</v>
      </c>
      <c r="C37" s="4">
        <f t="shared" si="1"/>
        <v>87.800000000000011</v>
      </c>
      <c r="D37" s="1" t="s">
        <v>1</v>
      </c>
      <c r="E37" s="1" t="s">
        <v>1</v>
      </c>
      <c r="F37" s="1" t="s">
        <v>1</v>
      </c>
      <c r="G37">
        <v>1286.7</v>
      </c>
    </row>
    <row r="38" spans="1:7" x14ac:dyDescent="0.2">
      <c r="A38" s="1">
        <v>305.14999999999998</v>
      </c>
      <c r="B38" s="1">
        <f t="shared" si="0"/>
        <v>32</v>
      </c>
      <c r="C38" s="4">
        <f t="shared" si="1"/>
        <v>89.6</v>
      </c>
      <c r="D38" s="1" t="s">
        <v>1</v>
      </c>
      <c r="E38" s="1" t="s">
        <v>1</v>
      </c>
      <c r="F38" s="1" t="s">
        <v>1</v>
      </c>
      <c r="G38">
        <v>1280.3</v>
      </c>
    </row>
    <row r="39" spans="1:7" x14ac:dyDescent="0.2">
      <c r="A39" s="1">
        <v>306.14999999999998</v>
      </c>
      <c r="B39" s="1">
        <f t="shared" si="0"/>
        <v>33</v>
      </c>
      <c r="C39" s="4">
        <f t="shared" si="1"/>
        <v>91.4</v>
      </c>
      <c r="D39" s="1" t="s">
        <v>1</v>
      </c>
      <c r="E39" s="1" t="s">
        <v>1</v>
      </c>
      <c r="F39" s="1" t="s">
        <v>1</v>
      </c>
      <c r="G39">
        <v>1273.8</v>
      </c>
    </row>
    <row r="40" spans="1:7" x14ac:dyDescent="0.2">
      <c r="A40" s="1">
        <v>307.14999999999998</v>
      </c>
      <c r="B40" s="1">
        <f t="shared" si="0"/>
        <v>34</v>
      </c>
      <c r="C40" s="4">
        <f t="shared" si="1"/>
        <v>93.2</v>
      </c>
      <c r="D40" s="1" t="s">
        <v>1</v>
      </c>
      <c r="E40" s="1" t="s">
        <v>1</v>
      </c>
      <c r="F40" s="1" t="s">
        <v>1</v>
      </c>
      <c r="G40">
        <v>1267.2</v>
      </c>
    </row>
    <row r="41" spans="1:7" x14ac:dyDescent="0.2">
      <c r="A41" s="1">
        <v>308.14999999999998</v>
      </c>
      <c r="B41" s="1">
        <f t="shared" si="0"/>
        <v>35</v>
      </c>
      <c r="C41" s="4">
        <f t="shared" si="1"/>
        <v>95</v>
      </c>
      <c r="D41" s="1" t="s">
        <v>1</v>
      </c>
      <c r="E41" s="1" t="s">
        <v>1</v>
      </c>
      <c r="F41" s="1" t="s">
        <v>1</v>
      </c>
      <c r="G41">
        <v>1260.5</v>
      </c>
    </row>
    <row r="42" spans="1:7" x14ac:dyDescent="0.2">
      <c r="A42" s="1">
        <v>309.14999999999998</v>
      </c>
      <c r="B42" s="1">
        <f t="shared" si="0"/>
        <v>36</v>
      </c>
      <c r="C42" s="4">
        <f t="shared" si="1"/>
        <v>96.8</v>
      </c>
      <c r="D42" s="1" t="s">
        <v>1</v>
      </c>
      <c r="E42" s="1" t="s">
        <v>1</v>
      </c>
      <c r="F42" s="1" t="s">
        <v>1</v>
      </c>
      <c r="G42">
        <v>1253.7</v>
      </c>
    </row>
    <row r="43" spans="1:7" x14ac:dyDescent="0.2">
      <c r="A43" s="1">
        <v>310.14999999999998</v>
      </c>
      <c r="B43" s="1">
        <f t="shared" si="0"/>
        <v>37</v>
      </c>
      <c r="C43" s="4">
        <f t="shared" si="1"/>
        <v>98.600000000000009</v>
      </c>
      <c r="D43" s="1" t="s">
        <v>1</v>
      </c>
      <c r="E43" s="1" t="s">
        <v>1</v>
      </c>
      <c r="F43" s="1" t="s">
        <v>1</v>
      </c>
      <c r="G43">
        <v>1246.8</v>
      </c>
    </row>
    <row r="44" spans="1:7" x14ac:dyDescent="0.2">
      <c r="A44" s="1">
        <v>311.14999999999998</v>
      </c>
      <c r="B44" s="1">
        <f t="shared" si="0"/>
        <v>38</v>
      </c>
      <c r="C44" s="4">
        <f t="shared" si="1"/>
        <v>100.4</v>
      </c>
      <c r="D44" s="1" t="s">
        <v>1</v>
      </c>
      <c r="E44" s="1" t="s">
        <v>1</v>
      </c>
      <c r="F44" s="1" t="s">
        <v>1</v>
      </c>
      <c r="G44">
        <v>1239.8</v>
      </c>
    </row>
    <row r="45" spans="1:7" x14ac:dyDescent="0.2">
      <c r="A45" s="1">
        <v>312.14999999999998</v>
      </c>
      <c r="B45" s="1">
        <f t="shared" si="0"/>
        <v>39</v>
      </c>
      <c r="C45" s="4">
        <f t="shared" si="1"/>
        <v>102.2</v>
      </c>
      <c r="D45" s="1" t="s">
        <v>1</v>
      </c>
      <c r="E45" s="1" t="s">
        <v>1</v>
      </c>
      <c r="F45" s="1" t="s">
        <v>1</v>
      </c>
      <c r="G45">
        <v>1232.5999999999999</v>
      </c>
    </row>
    <row r="46" spans="1:7" x14ac:dyDescent="0.2">
      <c r="A46" s="1">
        <v>313.14999999999998</v>
      </c>
      <c r="B46" s="1">
        <f t="shared" si="0"/>
        <v>40</v>
      </c>
      <c r="C46" s="4">
        <f t="shared" si="1"/>
        <v>104</v>
      </c>
      <c r="D46" s="1" t="s">
        <v>1</v>
      </c>
      <c r="E46" s="1" t="s">
        <v>1</v>
      </c>
      <c r="F46" s="1" t="s">
        <v>1</v>
      </c>
      <c r="G46">
        <v>1225.4000000000001</v>
      </c>
    </row>
    <row r="47" spans="1:7" x14ac:dyDescent="0.2">
      <c r="A47" s="1">
        <v>314.14999999999998</v>
      </c>
      <c r="B47" s="1">
        <f t="shared" si="0"/>
        <v>41</v>
      </c>
      <c r="C47" s="4">
        <f t="shared" si="1"/>
        <v>105.8</v>
      </c>
      <c r="D47" s="1" t="s">
        <v>1</v>
      </c>
      <c r="E47" s="1" t="s">
        <v>1</v>
      </c>
      <c r="F47" s="1" t="s">
        <v>1</v>
      </c>
      <c r="G47">
        <v>1218</v>
      </c>
    </row>
    <row r="48" spans="1:7" x14ac:dyDescent="0.2">
      <c r="A48" s="1">
        <v>315.14999999999998</v>
      </c>
      <c r="B48" s="1">
        <f t="shared" si="0"/>
        <v>42</v>
      </c>
      <c r="C48" s="4">
        <f t="shared" si="1"/>
        <v>107.60000000000001</v>
      </c>
      <c r="D48" s="1" t="s">
        <v>1</v>
      </c>
      <c r="E48" s="1" t="s">
        <v>1</v>
      </c>
      <c r="F48" s="1" t="s">
        <v>1</v>
      </c>
      <c r="G48">
        <v>1210.5</v>
      </c>
    </row>
    <row r="49" spans="1:7" x14ac:dyDescent="0.2">
      <c r="A49" s="1">
        <v>316.14999999999998</v>
      </c>
      <c r="B49" s="1">
        <f t="shared" si="0"/>
        <v>43</v>
      </c>
      <c r="C49" s="4">
        <f t="shared" si="1"/>
        <v>109.4</v>
      </c>
      <c r="D49" s="1" t="s">
        <v>1</v>
      </c>
      <c r="E49" s="1" t="s">
        <v>1</v>
      </c>
      <c r="F49" s="1" t="s">
        <v>1</v>
      </c>
      <c r="G49">
        <v>1202.8</v>
      </c>
    </row>
    <row r="50" spans="1:7" x14ac:dyDescent="0.2">
      <c r="A50" s="1">
        <v>317.14999999999998</v>
      </c>
      <c r="B50" s="1">
        <f t="shared" si="0"/>
        <v>44</v>
      </c>
      <c r="C50" s="4">
        <f t="shared" si="1"/>
        <v>111.2</v>
      </c>
      <c r="D50" s="1" t="s">
        <v>1</v>
      </c>
      <c r="E50" s="1" t="s">
        <v>1</v>
      </c>
      <c r="F50" s="1" t="s">
        <v>1</v>
      </c>
      <c r="G50">
        <v>1195</v>
      </c>
    </row>
    <row r="51" spans="1:7" x14ac:dyDescent="0.2">
      <c r="A51" s="1">
        <v>318.14999999999998</v>
      </c>
      <c r="B51" s="1">
        <f t="shared" si="0"/>
        <v>45</v>
      </c>
      <c r="C51" s="4">
        <f t="shared" si="1"/>
        <v>113</v>
      </c>
      <c r="D51" s="1" t="s">
        <v>1</v>
      </c>
      <c r="E51" s="1" t="s">
        <v>1</v>
      </c>
      <c r="F51" s="1" t="s">
        <v>1</v>
      </c>
      <c r="G51">
        <v>1187</v>
      </c>
    </row>
    <row r="52" spans="1:7" x14ac:dyDescent="0.2">
      <c r="A52" s="1">
        <v>319.14999999999998</v>
      </c>
      <c r="B52" s="1">
        <f t="shared" si="0"/>
        <v>46</v>
      </c>
      <c r="C52" s="4">
        <f t="shared" si="1"/>
        <v>114.8</v>
      </c>
      <c r="D52" s="1" t="s">
        <v>1</v>
      </c>
      <c r="E52" s="1" t="s">
        <v>1</v>
      </c>
      <c r="F52" s="1" t="s">
        <v>1</v>
      </c>
      <c r="G52">
        <v>1178.9000000000001</v>
      </c>
    </row>
    <row r="53" spans="1:7" x14ac:dyDescent="0.2">
      <c r="A53" s="1">
        <v>320.14999999999998</v>
      </c>
      <c r="B53" s="1">
        <f t="shared" si="0"/>
        <v>47</v>
      </c>
      <c r="C53" s="4">
        <f t="shared" si="1"/>
        <v>116.60000000000001</v>
      </c>
      <c r="D53" s="1" t="s">
        <v>1</v>
      </c>
      <c r="E53" s="1" t="s">
        <v>1</v>
      </c>
      <c r="F53" s="1" t="s">
        <v>1</v>
      </c>
      <c r="G53">
        <v>1170.5</v>
      </c>
    </row>
    <row r="54" spans="1:7" x14ac:dyDescent="0.2">
      <c r="A54" s="1">
        <v>321.14999999999998</v>
      </c>
      <c r="B54" s="1">
        <f t="shared" si="0"/>
        <v>48</v>
      </c>
      <c r="C54" s="4">
        <f t="shared" si="1"/>
        <v>118.4</v>
      </c>
      <c r="D54" s="1" t="s">
        <v>1</v>
      </c>
      <c r="E54" s="1" t="s">
        <v>1</v>
      </c>
      <c r="F54" s="1" t="s">
        <v>1</v>
      </c>
      <c r="G54">
        <v>1162</v>
      </c>
    </row>
    <row r="55" spans="1:7" x14ac:dyDescent="0.2">
      <c r="A55" s="1">
        <v>322.14999999999998</v>
      </c>
      <c r="B55" s="1">
        <f t="shared" si="0"/>
        <v>49</v>
      </c>
      <c r="C55" s="4">
        <f t="shared" si="1"/>
        <v>120.2</v>
      </c>
      <c r="D55" s="1" t="s">
        <v>1</v>
      </c>
      <c r="E55" s="1" t="s">
        <v>1</v>
      </c>
      <c r="F55" s="1" t="s">
        <v>1</v>
      </c>
      <c r="G55">
        <v>1153.3</v>
      </c>
    </row>
    <row r="56" spans="1:7" x14ac:dyDescent="0.2">
      <c r="A56" s="1">
        <v>323.14999999999998</v>
      </c>
      <c r="B56" s="1">
        <f t="shared" si="0"/>
        <v>50</v>
      </c>
      <c r="C56" s="4">
        <f t="shared" si="1"/>
        <v>122</v>
      </c>
      <c r="D56" s="1" t="s">
        <v>1</v>
      </c>
      <c r="E56" s="1" t="s">
        <v>1</v>
      </c>
      <c r="F56" s="1" t="s">
        <v>1</v>
      </c>
      <c r="G56">
        <v>1144.3</v>
      </c>
    </row>
    <row r="57" spans="1:7" x14ac:dyDescent="0.2">
      <c r="A57" s="1">
        <v>324.14999999999998</v>
      </c>
      <c r="B57" s="1">
        <f t="shared" si="0"/>
        <v>51</v>
      </c>
      <c r="C57" s="4">
        <f t="shared" si="1"/>
        <v>123.8</v>
      </c>
      <c r="D57" s="1" t="s">
        <v>1</v>
      </c>
      <c r="E57" s="1" t="s">
        <v>1</v>
      </c>
      <c r="F57" s="1" t="s">
        <v>1</v>
      </c>
      <c r="G57">
        <v>1135.0999999999999</v>
      </c>
    </row>
    <row r="58" spans="1:7" x14ac:dyDescent="0.2">
      <c r="A58" s="1">
        <v>325.14999999999998</v>
      </c>
      <c r="B58" s="1">
        <f t="shared" si="0"/>
        <v>52</v>
      </c>
      <c r="C58" s="4">
        <f t="shared" si="1"/>
        <v>125.60000000000001</v>
      </c>
      <c r="D58" s="1" t="s">
        <v>1</v>
      </c>
      <c r="E58" s="1" t="s">
        <v>1</v>
      </c>
      <c r="F58" s="1" t="s">
        <v>1</v>
      </c>
      <c r="G58">
        <v>1125.7</v>
      </c>
    </row>
    <row r="59" spans="1:7" x14ac:dyDescent="0.2">
      <c r="A59" s="1">
        <v>326.14999999999998</v>
      </c>
      <c r="B59" s="1">
        <f t="shared" si="0"/>
        <v>53</v>
      </c>
      <c r="C59" s="4">
        <f t="shared" si="1"/>
        <v>127.4</v>
      </c>
      <c r="D59" s="1" t="s">
        <v>1</v>
      </c>
      <c r="E59" s="1" t="s">
        <v>1</v>
      </c>
      <c r="F59" s="1" t="s">
        <v>1</v>
      </c>
      <c r="G59">
        <v>1115.9000000000001</v>
      </c>
    </row>
    <row r="60" spans="1:7" x14ac:dyDescent="0.2">
      <c r="A60" s="1">
        <v>327.14999999999998</v>
      </c>
      <c r="B60" s="1">
        <f t="shared" si="0"/>
        <v>54</v>
      </c>
      <c r="C60" s="4">
        <f t="shared" si="1"/>
        <v>129.19999999999999</v>
      </c>
      <c r="D60" s="1" t="s">
        <v>1</v>
      </c>
      <c r="E60" s="1" t="s">
        <v>1</v>
      </c>
      <c r="F60" s="1" t="s">
        <v>1</v>
      </c>
      <c r="G60">
        <v>1105.9000000000001</v>
      </c>
    </row>
    <row r="61" spans="1:7" x14ac:dyDescent="0.2">
      <c r="A61" s="1">
        <v>328.15</v>
      </c>
      <c r="B61" s="1">
        <f t="shared" si="0"/>
        <v>55</v>
      </c>
      <c r="C61" s="4">
        <f t="shared" si="1"/>
        <v>131</v>
      </c>
      <c r="D61" s="1" t="s">
        <v>1</v>
      </c>
      <c r="E61" s="1" t="s">
        <v>1</v>
      </c>
      <c r="F61" s="1" t="s">
        <v>1</v>
      </c>
      <c r="G61">
        <v>1095.5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workbookViewId="0">
      <selection activeCell="K54" sqref="K54"/>
    </sheetView>
  </sheetViews>
  <sheetFormatPr baseColWidth="10" defaultRowHeight="16" x14ac:dyDescent="0.2"/>
  <cols>
    <col min="1" max="1" width="14.83203125" style="1" customWidth="1"/>
    <col min="2" max="4" width="10.83203125" style="1"/>
    <col min="5" max="5" width="14.33203125" style="1" customWidth="1"/>
    <col min="6" max="6" width="10.83203125" style="1"/>
    <col min="7" max="7" width="12.33203125" style="1" customWidth="1"/>
    <col min="8" max="16384" width="10.83203125" style="1"/>
  </cols>
  <sheetData>
    <row r="1" spans="1:9" x14ac:dyDescent="0.2">
      <c r="A1" s="1" t="s">
        <v>1</v>
      </c>
      <c r="B1" s="1" t="s">
        <v>1</v>
      </c>
      <c r="F1" s="2" t="s">
        <v>17</v>
      </c>
      <c r="I1" s="3" t="s">
        <v>1</v>
      </c>
    </row>
    <row r="2" spans="1:9" x14ac:dyDescent="0.2">
      <c r="A2" s="1" t="s">
        <v>1</v>
      </c>
      <c r="B2" s="1" t="s">
        <v>1</v>
      </c>
      <c r="I2" s="3" t="s">
        <v>1</v>
      </c>
    </row>
    <row r="3" spans="1:9" x14ac:dyDescent="0.2">
      <c r="A3" s="1" t="s">
        <v>1</v>
      </c>
      <c r="B3" s="1" t="s">
        <v>1</v>
      </c>
      <c r="I3" s="3" t="s">
        <v>1</v>
      </c>
    </row>
    <row r="4" spans="1:9" x14ac:dyDescent="0.2">
      <c r="A4" s="1" t="s">
        <v>1</v>
      </c>
      <c r="B4" s="1" t="s">
        <v>1</v>
      </c>
      <c r="I4" s="3" t="s">
        <v>1</v>
      </c>
    </row>
    <row r="5" spans="1:9" x14ac:dyDescent="0.2">
      <c r="A5" s="1" t="s">
        <v>1</v>
      </c>
      <c r="B5" s="1" t="s">
        <v>1</v>
      </c>
      <c r="I5" s="1" t="s">
        <v>1</v>
      </c>
    </row>
    <row r="6" spans="1:9" x14ac:dyDescent="0.2">
      <c r="A6" s="1" t="s">
        <v>1</v>
      </c>
      <c r="B6" s="1" t="s">
        <v>1</v>
      </c>
    </row>
    <row r="7" spans="1:9" x14ac:dyDescent="0.2">
      <c r="A7" s="1" t="s">
        <v>1</v>
      </c>
      <c r="B7" s="1" t="s">
        <v>1</v>
      </c>
    </row>
    <row r="10" spans="1:9" x14ac:dyDescent="0.2">
      <c r="A10" s="1" t="s">
        <v>4</v>
      </c>
      <c r="B10" s="1" t="s">
        <v>5</v>
      </c>
      <c r="C10" s="1" t="s">
        <v>6</v>
      </c>
      <c r="G10" s="1" t="s">
        <v>18</v>
      </c>
      <c r="H10" s="8" t="s">
        <v>22</v>
      </c>
    </row>
    <row r="11" spans="1:9" x14ac:dyDescent="0.2">
      <c r="A11" s="1">
        <v>278.14999999999998</v>
      </c>
      <c r="B11" s="1">
        <f>A11-273.15</f>
        <v>5</v>
      </c>
      <c r="C11" s="4">
        <f>(9/5)*B11+32</f>
        <v>41</v>
      </c>
      <c r="G11">
        <v>87.346999999999994</v>
      </c>
      <c r="H11" s="8">
        <f>G11*1000</f>
        <v>87347</v>
      </c>
    </row>
    <row r="12" spans="1:9" x14ac:dyDescent="0.2">
      <c r="A12" s="1">
        <v>279.14999999999998</v>
      </c>
      <c r="B12" s="1">
        <f>A12-273.15</f>
        <v>6</v>
      </c>
      <c r="C12" s="4">
        <f>(9/5)*B12+32</f>
        <v>42.8</v>
      </c>
      <c r="G12">
        <v>86.837999999999994</v>
      </c>
      <c r="H12" s="8">
        <f t="shared" ref="H12:H61" si="0">G12*1000</f>
        <v>86838</v>
      </c>
    </row>
    <row r="13" spans="1:9" x14ac:dyDescent="0.2">
      <c r="A13" s="1">
        <v>280.14999999999998</v>
      </c>
      <c r="B13" s="1">
        <f t="shared" ref="B13:B61" si="1">A13-273.15</f>
        <v>7</v>
      </c>
      <c r="C13" s="4">
        <f t="shared" ref="C13:C61" si="2">(9/5)*B13+32</f>
        <v>44.6</v>
      </c>
      <c r="G13">
        <v>86.325000000000003</v>
      </c>
      <c r="H13" s="8">
        <f t="shared" si="0"/>
        <v>86325</v>
      </c>
    </row>
    <row r="14" spans="1:9" x14ac:dyDescent="0.2">
      <c r="A14" s="1">
        <v>281.14999999999998</v>
      </c>
      <c r="B14" s="1">
        <f t="shared" si="1"/>
        <v>8</v>
      </c>
      <c r="C14" s="4">
        <f t="shared" si="2"/>
        <v>46.4</v>
      </c>
      <c r="G14">
        <v>85.805999999999997</v>
      </c>
      <c r="H14" s="8">
        <f t="shared" si="0"/>
        <v>85806</v>
      </c>
    </row>
    <row r="15" spans="1:9" x14ac:dyDescent="0.2">
      <c r="A15" s="1">
        <v>282.14999999999998</v>
      </c>
      <c r="B15" s="1">
        <f t="shared" si="1"/>
        <v>9</v>
      </c>
      <c r="C15" s="4">
        <f t="shared" si="2"/>
        <v>48.2</v>
      </c>
      <c r="G15">
        <v>85.281000000000006</v>
      </c>
      <c r="H15" s="8">
        <f t="shared" si="0"/>
        <v>85281</v>
      </c>
    </row>
    <row r="16" spans="1:9" x14ac:dyDescent="0.2">
      <c r="A16" s="1">
        <v>283.14999999999998</v>
      </c>
      <c r="B16" s="1">
        <f t="shared" si="1"/>
        <v>10</v>
      </c>
      <c r="C16" s="4">
        <f t="shared" si="2"/>
        <v>50</v>
      </c>
      <c r="G16">
        <v>84.751000000000005</v>
      </c>
      <c r="H16" s="8">
        <f t="shared" si="0"/>
        <v>84751</v>
      </c>
    </row>
    <row r="17" spans="1:8" x14ac:dyDescent="0.2">
      <c r="A17" s="1">
        <v>284.14999999999998</v>
      </c>
      <c r="B17" s="1">
        <f t="shared" si="1"/>
        <v>11</v>
      </c>
      <c r="C17" s="4">
        <f t="shared" si="2"/>
        <v>51.8</v>
      </c>
      <c r="G17">
        <v>84.215999999999994</v>
      </c>
      <c r="H17" s="8">
        <f t="shared" si="0"/>
        <v>84216</v>
      </c>
    </row>
    <row r="18" spans="1:8" x14ac:dyDescent="0.2">
      <c r="A18" s="1">
        <v>285.14999999999998</v>
      </c>
      <c r="B18" s="1">
        <f t="shared" si="1"/>
        <v>12</v>
      </c>
      <c r="C18" s="4">
        <f t="shared" si="2"/>
        <v>53.6</v>
      </c>
      <c r="G18">
        <v>83.674000000000007</v>
      </c>
      <c r="H18" s="8">
        <f t="shared" si="0"/>
        <v>83674</v>
      </c>
    </row>
    <row r="19" spans="1:8" x14ac:dyDescent="0.2">
      <c r="A19" s="1">
        <v>286.14999999999998</v>
      </c>
      <c r="B19" s="1">
        <f t="shared" si="1"/>
        <v>13</v>
      </c>
      <c r="C19" s="4">
        <f t="shared" si="2"/>
        <v>55.400000000000006</v>
      </c>
      <c r="G19">
        <v>83.126000000000005</v>
      </c>
      <c r="H19" s="8">
        <f t="shared" si="0"/>
        <v>83126</v>
      </c>
    </row>
    <row r="20" spans="1:8" x14ac:dyDescent="0.2">
      <c r="A20" s="1">
        <v>287.14999999999998</v>
      </c>
      <c r="B20" s="1">
        <f t="shared" si="1"/>
        <v>14</v>
      </c>
      <c r="C20" s="4">
        <f t="shared" si="2"/>
        <v>57.2</v>
      </c>
      <c r="G20">
        <v>82.572000000000003</v>
      </c>
      <c r="H20" s="8">
        <f t="shared" si="0"/>
        <v>82572</v>
      </c>
    </row>
    <row r="21" spans="1:8" x14ac:dyDescent="0.2">
      <c r="A21" s="1">
        <v>288.14999999999998</v>
      </c>
      <c r="B21" s="1">
        <f t="shared" si="1"/>
        <v>15</v>
      </c>
      <c r="C21" s="4">
        <f t="shared" si="2"/>
        <v>59</v>
      </c>
      <c r="G21">
        <v>82.012</v>
      </c>
      <c r="H21" s="8">
        <f t="shared" si="0"/>
        <v>82012</v>
      </c>
    </row>
    <row r="22" spans="1:8" x14ac:dyDescent="0.2">
      <c r="A22" s="1">
        <v>289.14999999999998</v>
      </c>
      <c r="B22" s="1">
        <f t="shared" si="1"/>
        <v>16</v>
      </c>
      <c r="C22" s="4">
        <f t="shared" si="2"/>
        <v>60.8</v>
      </c>
      <c r="G22">
        <v>81.444999999999993</v>
      </c>
      <c r="H22" s="8">
        <f t="shared" si="0"/>
        <v>81445</v>
      </c>
    </row>
    <row r="23" spans="1:8" x14ac:dyDescent="0.2">
      <c r="A23" s="1">
        <v>290.14999999999998</v>
      </c>
      <c r="B23" s="1">
        <f t="shared" si="1"/>
        <v>17</v>
      </c>
      <c r="C23" s="4">
        <f t="shared" si="2"/>
        <v>62.6</v>
      </c>
      <c r="G23">
        <v>80.870999999999995</v>
      </c>
      <c r="H23" s="8">
        <f t="shared" si="0"/>
        <v>80871</v>
      </c>
    </row>
    <row r="24" spans="1:8" x14ac:dyDescent="0.2">
      <c r="A24" s="1">
        <v>291.14999999999998</v>
      </c>
      <c r="B24" s="1">
        <f t="shared" si="1"/>
        <v>18</v>
      </c>
      <c r="C24" s="4">
        <f t="shared" si="2"/>
        <v>64.400000000000006</v>
      </c>
      <c r="G24">
        <v>80.290000000000006</v>
      </c>
      <c r="H24" s="8">
        <f t="shared" si="0"/>
        <v>80290</v>
      </c>
    </row>
    <row r="25" spans="1:8" x14ac:dyDescent="0.2">
      <c r="A25" s="1">
        <v>292.14999999999998</v>
      </c>
      <c r="B25" s="1">
        <f t="shared" si="1"/>
        <v>19</v>
      </c>
      <c r="C25" s="4">
        <f t="shared" si="2"/>
        <v>66.2</v>
      </c>
      <c r="G25">
        <v>79.701999999999998</v>
      </c>
      <c r="H25" s="8">
        <f t="shared" si="0"/>
        <v>79702</v>
      </c>
    </row>
    <row r="26" spans="1:8" x14ac:dyDescent="0.2">
      <c r="A26" s="1">
        <v>293.14999999999998</v>
      </c>
      <c r="B26" s="1">
        <f t="shared" si="1"/>
        <v>20</v>
      </c>
      <c r="C26" s="4">
        <f t="shared" si="2"/>
        <v>68</v>
      </c>
      <c r="G26">
        <v>79.105999999999995</v>
      </c>
      <c r="H26" s="8">
        <f t="shared" si="0"/>
        <v>79106</v>
      </c>
    </row>
    <row r="27" spans="1:8" x14ac:dyDescent="0.2">
      <c r="A27" s="1">
        <v>294.14999999999998</v>
      </c>
      <c r="B27" s="1">
        <f t="shared" si="1"/>
        <v>21</v>
      </c>
      <c r="C27" s="4">
        <f t="shared" si="2"/>
        <v>69.800000000000011</v>
      </c>
      <c r="G27">
        <v>78.503</v>
      </c>
      <c r="H27" s="8">
        <f t="shared" si="0"/>
        <v>78503</v>
      </c>
    </row>
    <row r="28" spans="1:8" x14ac:dyDescent="0.2">
      <c r="A28" s="1">
        <v>295.14999999999998</v>
      </c>
      <c r="B28" s="1">
        <f t="shared" si="1"/>
        <v>22</v>
      </c>
      <c r="C28" s="4">
        <f t="shared" si="2"/>
        <v>71.599999999999994</v>
      </c>
      <c r="G28">
        <v>77.891999999999996</v>
      </c>
      <c r="H28" s="8">
        <f t="shared" si="0"/>
        <v>77892</v>
      </c>
    </row>
    <row r="29" spans="1:8" x14ac:dyDescent="0.2">
      <c r="A29" s="1">
        <v>296.14999999999998</v>
      </c>
      <c r="B29" s="1">
        <f t="shared" si="1"/>
        <v>23</v>
      </c>
      <c r="C29" s="4">
        <f t="shared" si="2"/>
        <v>73.400000000000006</v>
      </c>
      <c r="G29">
        <v>77.272999999999996</v>
      </c>
      <c r="H29" s="8">
        <f t="shared" si="0"/>
        <v>77273</v>
      </c>
    </row>
    <row r="30" spans="1:8" x14ac:dyDescent="0.2">
      <c r="A30" s="1">
        <v>297.14999999999998</v>
      </c>
      <c r="B30" s="1">
        <f t="shared" si="1"/>
        <v>24</v>
      </c>
      <c r="C30" s="4">
        <f t="shared" si="2"/>
        <v>75.2</v>
      </c>
      <c r="G30">
        <v>76.646000000000001</v>
      </c>
      <c r="H30" s="8">
        <f t="shared" si="0"/>
        <v>76646</v>
      </c>
    </row>
    <row r="31" spans="1:8" x14ac:dyDescent="0.2">
      <c r="A31" s="1">
        <v>298.14999999999998</v>
      </c>
      <c r="B31" s="1">
        <f t="shared" si="1"/>
        <v>25</v>
      </c>
      <c r="C31" s="4">
        <f t="shared" si="2"/>
        <v>77</v>
      </c>
      <c r="G31">
        <v>76.010000000000005</v>
      </c>
      <c r="H31" s="8">
        <f t="shared" si="0"/>
        <v>76010</v>
      </c>
    </row>
    <row r="32" spans="1:8" x14ac:dyDescent="0.2">
      <c r="A32" s="1">
        <v>299.14999999999998</v>
      </c>
      <c r="B32" s="1">
        <f t="shared" si="1"/>
        <v>26</v>
      </c>
      <c r="C32" s="4">
        <f t="shared" si="2"/>
        <v>78.800000000000011</v>
      </c>
      <c r="G32">
        <v>75.364999999999995</v>
      </c>
      <c r="H32" s="8">
        <f t="shared" si="0"/>
        <v>75365</v>
      </c>
    </row>
    <row r="33" spans="1:8" x14ac:dyDescent="0.2">
      <c r="A33" s="1">
        <v>300.14999999999998</v>
      </c>
      <c r="B33" s="1">
        <f t="shared" si="1"/>
        <v>27</v>
      </c>
      <c r="C33" s="4">
        <f t="shared" si="2"/>
        <v>80.599999999999994</v>
      </c>
      <c r="G33">
        <v>74.709999999999994</v>
      </c>
      <c r="H33" s="8">
        <f t="shared" si="0"/>
        <v>74710</v>
      </c>
    </row>
    <row r="34" spans="1:8" x14ac:dyDescent="0.2">
      <c r="A34" s="1">
        <v>301.14999999999998</v>
      </c>
      <c r="B34" s="1">
        <f t="shared" si="1"/>
        <v>28</v>
      </c>
      <c r="C34" s="4">
        <f t="shared" si="2"/>
        <v>82.4</v>
      </c>
      <c r="G34">
        <v>74.046999999999997</v>
      </c>
      <c r="H34" s="8">
        <f t="shared" si="0"/>
        <v>74047</v>
      </c>
    </row>
    <row r="35" spans="1:8" x14ac:dyDescent="0.2">
      <c r="A35" s="1">
        <v>302.14999999999998</v>
      </c>
      <c r="B35" s="1">
        <f t="shared" si="1"/>
        <v>29</v>
      </c>
      <c r="C35" s="4">
        <f t="shared" si="2"/>
        <v>84.2</v>
      </c>
      <c r="G35">
        <v>73.373000000000005</v>
      </c>
      <c r="H35" s="8">
        <f t="shared" si="0"/>
        <v>73373</v>
      </c>
    </row>
    <row r="36" spans="1:8" x14ac:dyDescent="0.2">
      <c r="A36" s="1">
        <v>303.14999999999998</v>
      </c>
      <c r="B36" s="1">
        <f t="shared" si="1"/>
        <v>30</v>
      </c>
      <c r="C36" s="4">
        <f t="shared" si="2"/>
        <v>86</v>
      </c>
      <c r="G36">
        <v>72.688999999999993</v>
      </c>
      <c r="H36" s="8">
        <f t="shared" si="0"/>
        <v>72689</v>
      </c>
    </row>
    <row r="37" spans="1:8" x14ac:dyDescent="0.2">
      <c r="A37" s="1">
        <v>304.14999999999998</v>
      </c>
      <c r="B37" s="1">
        <f t="shared" si="1"/>
        <v>31</v>
      </c>
      <c r="C37" s="4">
        <f t="shared" si="2"/>
        <v>87.800000000000011</v>
      </c>
      <c r="G37">
        <v>71.994</v>
      </c>
      <c r="H37" s="8">
        <f t="shared" si="0"/>
        <v>71994</v>
      </c>
    </row>
    <row r="38" spans="1:8" x14ac:dyDescent="0.2">
      <c r="A38" s="1">
        <v>305.14999999999998</v>
      </c>
      <c r="B38" s="1">
        <f t="shared" si="1"/>
        <v>32</v>
      </c>
      <c r="C38" s="4">
        <f t="shared" si="2"/>
        <v>89.6</v>
      </c>
      <c r="G38">
        <v>71.287999999999997</v>
      </c>
      <c r="H38" s="8">
        <f t="shared" si="0"/>
        <v>71288</v>
      </c>
    </row>
    <row r="39" spans="1:8" x14ac:dyDescent="0.2">
      <c r="A39" s="1">
        <v>306.14999999999998</v>
      </c>
      <c r="B39" s="1">
        <f t="shared" si="1"/>
        <v>33</v>
      </c>
      <c r="C39" s="4">
        <f t="shared" si="2"/>
        <v>91.4</v>
      </c>
      <c r="G39">
        <v>70.570999999999998</v>
      </c>
      <c r="H39" s="8">
        <f t="shared" si="0"/>
        <v>70571</v>
      </c>
    </row>
    <row r="40" spans="1:8" x14ac:dyDescent="0.2">
      <c r="A40" s="1">
        <v>307.14999999999998</v>
      </c>
      <c r="B40" s="1">
        <f t="shared" si="1"/>
        <v>34</v>
      </c>
      <c r="C40" s="4">
        <f t="shared" si="2"/>
        <v>93.2</v>
      </c>
      <c r="G40">
        <v>69.841999999999999</v>
      </c>
      <c r="H40" s="8">
        <f t="shared" si="0"/>
        <v>69842</v>
      </c>
    </row>
    <row r="41" spans="1:8" x14ac:dyDescent="0.2">
      <c r="A41" s="1">
        <v>308.14999999999998</v>
      </c>
      <c r="B41" s="1">
        <f t="shared" si="1"/>
        <v>35</v>
      </c>
      <c r="C41" s="4">
        <f t="shared" si="2"/>
        <v>95</v>
      </c>
      <c r="G41">
        <v>69.099999999999994</v>
      </c>
      <c r="H41" s="8">
        <f t="shared" si="0"/>
        <v>69100</v>
      </c>
    </row>
    <row r="42" spans="1:8" x14ac:dyDescent="0.2">
      <c r="A42" s="1">
        <v>309.14999999999998</v>
      </c>
      <c r="B42" s="1">
        <f t="shared" si="1"/>
        <v>36</v>
      </c>
      <c r="C42" s="4">
        <f t="shared" si="2"/>
        <v>96.8</v>
      </c>
      <c r="G42">
        <v>68.344999999999999</v>
      </c>
      <c r="H42" s="8">
        <f t="shared" si="0"/>
        <v>68345</v>
      </c>
    </row>
    <row r="43" spans="1:8" x14ac:dyDescent="0.2">
      <c r="A43" s="1">
        <v>310.14999999999998</v>
      </c>
      <c r="B43" s="1">
        <f t="shared" si="1"/>
        <v>37</v>
      </c>
      <c r="C43" s="4">
        <f t="shared" si="2"/>
        <v>98.600000000000009</v>
      </c>
      <c r="G43">
        <v>67.576999999999998</v>
      </c>
      <c r="H43" s="8">
        <f t="shared" si="0"/>
        <v>67577</v>
      </c>
    </row>
    <row r="44" spans="1:8" x14ac:dyDescent="0.2">
      <c r="A44" s="1">
        <v>311.14999999999998</v>
      </c>
      <c r="B44" s="1">
        <f t="shared" si="1"/>
        <v>38</v>
      </c>
      <c r="C44" s="4">
        <f t="shared" si="2"/>
        <v>100.4</v>
      </c>
      <c r="G44">
        <v>66.793999999999997</v>
      </c>
      <c r="H44" s="8">
        <f t="shared" si="0"/>
        <v>66794</v>
      </c>
    </row>
    <row r="45" spans="1:8" x14ac:dyDescent="0.2">
      <c r="A45" s="1">
        <v>312.14999999999998</v>
      </c>
      <c r="B45" s="1">
        <f t="shared" si="1"/>
        <v>39</v>
      </c>
      <c r="C45" s="4">
        <f t="shared" si="2"/>
        <v>102.2</v>
      </c>
      <c r="G45">
        <v>65.997</v>
      </c>
      <c r="H45" s="8">
        <f t="shared" si="0"/>
        <v>65997</v>
      </c>
    </row>
    <row r="46" spans="1:8" x14ac:dyDescent="0.2">
      <c r="A46" s="1">
        <v>313.14999999999998</v>
      </c>
      <c r="B46" s="1">
        <f t="shared" si="1"/>
        <v>40</v>
      </c>
      <c r="C46" s="4">
        <f t="shared" si="2"/>
        <v>104</v>
      </c>
      <c r="G46">
        <v>65.183999999999997</v>
      </c>
      <c r="H46" s="8">
        <f t="shared" si="0"/>
        <v>65184</v>
      </c>
    </row>
    <row r="47" spans="1:8" x14ac:dyDescent="0.2">
      <c r="A47" s="1">
        <v>314.14999999999998</v>
      </c>
      <c r="B47" s="1">
        <f t="shared" si="1"/>
        <v>41</v>
      </c>
      <c r="C47" s="4">
        <f t="shared" si="2"/>
        <v>105.8</v>
      </c>
      <c r="G47">
        <v>64.353999999999999</v>
      </c>
      <c r="H47" s="8">
        <f t="shared" si="0"/>
        <v>64354</v>
      </c>
    </row>
    <row r="48" spans="1:8" x14ac:dyDescent="0.2">
      <c r="A48" s="1">
        <v>315.14999999999998</v>
      </c>
      <c r="B48" s="1">
        <f t="shared" si="1"/>
        <v>42</v>
      </c>
      <c r="C48" s="4">
        <f t="shared" si="2"/>
        <v>107.60000000000001</v>
      </c>
      <c r="G48">
        <v>63.508000000000003</v>
      </c>
      <c r="H48" s="8">
        <f t="shared" si="0"/>
        <v>63508</v>
      </c>
    </row>
    <row r="49" spans="1:8" x14ac:dyDescent="0.2">
      <c r="A49" s="1">
        <v>316.14999999999998</v>
      </c>
      <c r="B49" s="1">
        <f t="shared" si="1"/>
        <v>43</v>
      </c>
      <c r="C49" s="4">
        <f t="shared" si="2"/>
        <v>109.4</v>
      </c>
      <c r="G49">
        <v>62.643000000000001</v>
      </c>
      <c r="H49" s="8">
        <f t="shared" si="0"/>
        <v>62643</v>
      </c>
    </row>
    <row r="50" spans="1:8" x14ac:dyDescent="0.2">
      <c r="A50" s="1">
        <v>317.14999999999998</v>
      </c>
      <c r="B50" s="1">
        <f t="shared" si="1"/>
        <v>44</v>
      </c>
      <c r="C50" s="4">
        <f t="shared" si="2"/>
        <v>111.2</v>
      </c>
      <c r="G50">
        <v>61.76</v>
      </c>
      <c r="H50" s="8">
        <f t="shared" si="0"/>
        <v>61760</v>
      </c>
    </row>
    <row r="51" spans="1:8" x14ac:dyDescent="0.2">
      <c r="A51" s="1">
        <v>318.14999999999998</v>
      </c>
      <c r="B51" s="1">
        <f t="shared" si="1"/>
        <v>45</v>
      </c>
      <c r="C51" s="4">
        <f t="shared" si="2"/>
        <v>113</v>
      </c>
      <c r="G51">
        <v>60.856000000000002</v>
      </c>
      <c r="H51" s="8">
        <f t="shared" si="0"/>
        <v>60856</v>
      </c>
    </row>
    <row r="52" spans="1:8" x14ac:dyDescent="0.2">
      <c r="A52" s="1">
        <v>319.14999999999998</v>
      </c>
      <c r="B52" s="1">
        <f t="shared" si="1"/>
        <v>46</v>
      </c>
      <c r="C52" s="4">
        <f t="shared" si="2"/>
        <v>114.8</v>
      </c>
      <c r="G52">
        <v>59.930999999999997</v>
      </c>
      <c r="H52" s="8">
        <f t="shared" si="0"/>
        <v>59931</v>
      </c>
    </row>
    <row r="53" spans="1:8" x14ac:dyDescent="0.2">
      <c r="A53" s="1">
        <v>320.14999999999998</v>
      </c>
      <c r="B53" s="1">
        <f t="shared" si="1"/>
        <v>47</v>
      </c>
      <c r="C53" s="4">
        <f t="shared" si="2"/>
        <v>116.60000000000001</v>
      </c>
      <c r="G53">
        <v>58.982999999999997</v>
      </c>
      <c r="H53" s="8">
        <f t="shared" si="0"/>
        <v>58983</v>
      </c>
    </row>
    <row r="54" spans="1:8" x14ac:dyDescent="0.2">
      <c r="A54" s="1">
        <v>321.14999999999998</v>
      </c>
      <c r="B54" s="1">
        <f t="shared" si="1"/>
        <v>48</v>
      </c>
      <c r="C54" s="4">
        <f t="shared" si="2"/>
        <v>118.4</v>
      </c>
      <c r="G54">
        <v>58.011000000000003</v>
      </c>
      <c r="H54" s="8">
        <f t="shared" si="0"/>
        <v>58011</v>
      </c>
    </row>
    <row r="55" spans="1:8" x14ac:dyDescent="0.2">
      <c r="A55" s="1">
        <v>322.14999999999998</v>
      </c>
      <c r="B55" s="1">
        <f t="shared" si="1"/>
        <v>49</v>
      </c>
      <c r="C55" s="4">
        <f t="shared" si="2"/>
        <v>120.2</v>
      </c>
      <c r="G55">
        <v>57.014000000000003</v>
      </c>
      <c r="H55" s="8">
        <f t="shared" si="0"/>
        <v>57014</v>
      </c>
    </row>
    <row r="56" spans="1:8" x14ac:dyDescent="0.2">
      <c r="A56" s="1">
        <v>323.14999999999998</v>
      </c>
      <c r="B56" s="1">
        <f t="shared" si="1"/>
        <v>50</v>
      </c>
      <c r="C56" s="4">
        <f t="shared" si="2"/>
        <v>122</v>
      </c>
      <c r="G56">
        <v>55.988999999999997</v>
      </c>
      <c r="H56" s="8">
        <f t="shared" si="0"/>
        <v>55989</v>
      </c>
    </row>
    <row r="57" spans="1:8" x14ac:dyDescent="0.2">
      <c r="A57" s="1">
        <v>324.14999999999998</v>
      </c>
      <c r="B57" s="1">
        <f t="shared" si="1"/>
        <v>51</v>
      </c>
      <c r="C57" s="4">
        <f t="shared" si="2"/>
        <v>123.8</v>
      </c>
      <c r="G57">
        <v>54.933999999999997</v>
      </c>
      <c r="H57" s="8">
        <f t="shared" si="0"/>
        <v>54934</v>
      </c>
    </row>
    <row r="58" spans="1:8" x14ac:dyDescent="0.2">
      <c r="A58" s="1">
        <v>325.14999999999998</v>
      </c>
      <c r="B58" s="1">
        <f t="shared" si="1"/>
        <v>52</v>
      </c>
      <c r="C58" s="4">
        <f t="shared" si="2"/>
        <v>125.60000000000001</v>
      </c>
      <c r="G58">
        <v>53.847999999999999</v>
      </c>
      <c r="H58" s="8">
        <f t="shared" si="0"/>
        <v>53848</v>
      </c>
    </row>
    <row r="59" spans="1:8" x14ac:dyDescent="0.2">
      <c r="A59" s="1">
        <v>326.14999999999998</v>
      </c>
      <c r="B59" s="1">
        <f t="shared" si="1"/>
        <v>53</v>
      </c>
      <c r="C59" s="4">
        <f t="shared" si="2"/>
        <v>127.4</v>
      </c>
      <c r="G59">
        <v>52.728000000000002</v>
      </c>
      <c r="H59" s="8">
        <f t="shared" si="0"/>
        <v>52728</v>
      </c>
    </row>
    <row r="60" spans="1:8" x14ac:dyDescent="0.2">
      <c r="A60" s="1">
        <v>327.14999999999998</v>
      </c>
      <c r="B60" s="1">
        <f t="shared" si="1"/>
        <v>54</v>
      </c>
      <c r="C60" s="4">
        <f t="shared" si="2"/>
        <v>129.19999999999999</v>
      </c>
      <c r="G60">
        <v>51.57</v>
      </c>
      <c r="H60" s="8">
        <f t="shared" si="0"/>
        <v>51570</v>
      </c>
    </row>
    <row r="61" spans="1:8" x14ac:dyDescent="0.2">
      <c r="A61" s="1">
        <v>328.15</v>
      </c>
      <c r="B61" s="1">
        <f t="shared" si="1"/>
        <v>55</v>
      </c>
      <c r="C61" s="4">
        <f t="shared" si="2"/>
        <v>131</v>
      </c>
      <c r="G61">
        <v>50.372</v>
      </c>
      <c r="H61" s="8">
        <f t="shared" si="0"/>
        <v>50372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workbookViewId="0">
      <selection activeCell="N19" sqref="N19"/>
    </sheetView>
  </sheetViews>
  <sheetFormatPr baseColWidth="10" defaultRowHeight="16" x14ac:dyDescent="0.2"/>
  <cols>
    <col min="1" max="1" width="14.83203125" style="1" customWidth="1"/>
    <col min="2" max="4" width="10.83203125" style="1"/>
    <col min="5" max="5" width="14.33203125" style="1" customWidth="1"/>
    <col min="6" max="6" width="15" style="1" customWidth="1"/>
    <col min="7" max="7" width="15.6640625" style="1" customWidth="1"/>
    <col min="8" max="8" width="10.83203125" style="1"/>
    <col min="9" max="9" width="17.5" style="1" customWidth="1"/>
    <col min="10" max="16384" width="10.83203125" style="1"/>
  </cols>
  <sheetData>
    <row r="1" spans="1:9" x14ac:dyDescent="0.2">
      <c r="A1" s="1" t="s">
        <v>1</v>
      </c>
      <c r="B1" s="1" t="s">
        <v>1</v>
      </c>
      <c r="D1" s="2" t="s">
        <v>15</v>
      </c>
      <c r="G1" s="3"/>
    </row>
    <row r="2" spans="1:9" x14ac:dyDescent="0.2">
      <c r="A2" s="1" t="s">
        <v>1</v>
      </c>
      <c r="B2" s="1" t="s">
        <v>1</v>
      </c>
      <c r="D2" s="1" t="s">
        <v>1</v>
      </c>
    </row>
    <row r="3" spans="1:9" x14ac:dyDescent="0.2">
      <c r="A3" s="1" t="s">
        <v>1</v>
      </c>
      <c r="B3" s="1" t="s">
        <v>1</v>
      </c>
    </row>
    <row r="4" spans="1:9" x14ac:dyDescent="0.2">
      <c r="A4" s="1" t="s">
        <v>1</v>
      </c>
      <c r="B4" s="1" t="s">
        <v>1</v>
      </c>
    </row>
    <row r="5" spans="1:9" x14ac:dyDescent="0.2">
      <c r="A5" s="1" t="s">
        <v>1</v>
      </c>
      <c r="B5" s="1" t="s">
        <v>1</v>
      </c>
    </row>
    <row r="6" spans="1:9" x14ac:dyDescent="0.2">
      <c r="A6" s="1" t="s">
        <v>1</v>
      </c>
      <c r="B6" s="1" t="s">
        <v>1</v>
      </c>
    </row>
    <row r="7" spans="1:9" x14ac:dyDescent="0.2">
      <c r="A7" s="1" t="s">
        <v>1</v>
      </c>
      <c r="B7" s="1" t="s">
        <v>1</v>
      </c>
    </row>
    <row r="10" spans="1:9" x14ac:dyDescent="0.2">
      <c r="A10" s="1" t="s">
        <v>4</v>
      </c>
      <c r="B10" s="1" t="s">
        <v>5</v>
      </c>
      <c r="C10" s="1" t="s">
        <v>6</v>
      </c>
      <c r="E10" s="5" t="s">
        <v>16</v>
      </c>
      <c r="F10" s="6" t="s">
        <v>19</v>
      </c>
      <c r="G10" s="7" t="s">
        <v>20</v>
      </c>
      <c r="I10" s="1" t="s">
        <v>52</v>
      </c>
    </row>
    <row r="11" spans="1:9" x14ac:dyDescent="0.2">
      <c r="A11" s="1">
        <v>278.14999999999998</v>
      </c>
      <c r="B11" s="1">
        <f>A11-273.15</f>
        <v>5</v>
      </c>
      <c r="C11" s="4">
        <f>(9/5)*B11+32</f>
        <v>41</v>
      </c>
      <c r="E11" s="1">
        <v>5.8002000000000002</v>
      </c>
      <c r="F11" s="1">
        <f>E11</f>
        <v>5.8002000000000002</v>
      </c>
      <c r="G11" s="8">
        <f>F11/1000</f>
        <v>5.8002000000000001E-3</v>
      </c>
      <c r="I11" s="1">
        <f>G12-G11</f>
        <v>-1.0589999999999992E-4</v>
      </c>
    </row>
    <row r="12" spans="1:9" x14ac:dyDescent="0.2">
      <c r="A12" s="1">
        <v>279.14999999999998</v>
      </c>
      <c r="B12" s="1">
        <f>A12-273.15</f>
        <v>6</v>
      </c>
      <c r="C12" s="4">
        <f>(9/5)*B12+32</f>
        <v>42.8</v>
      </c>
      <c r="E12" s="1">
        <v>5.6943000000000001</v>
      </c>
      <c r="F12" s="1">
        <f t="shared" ref="F12:F61" si="0">E12</f>
        <v>5.6943000000000001</v>
      </c>
      <c r="G12" s="8">
        <f t="shared" ref="G12:G61" si="1">F12/1000</f>
        <v>5.6943000000000002E-3</v>
      </c>
      <c r="I12" s="1">
        <f t="shared" ref="I12:I60" si="2">G13-G12</f>
        <v>-1.0570000000000024E-4</v>
      </c>
    </row>
    <row r="13" spans="1:9" x14ac:dyDescent="0.2">
      <c r="A13" s="1">
        <v>280.14999999999998</v>
      </c>
      <c r="B13" s="1">
        <f t="shared" ref="B13:B61" si="3">A13-273.15</f>
        <v>7</v>
      </c>
      <c r="C13" s="4">
        <f t="shared" ref="C13:C61" si="4">(9/5)*B13+32</f>
        <v>44.6</v>
      </c>
      <c r="E13" s="1">
        <v>5.5885999999999996</v>
      </c>
      <c r="F13" s="1">
        <f t="shared" si="0"/>
        <v>5.5885999999999996</v>
      </c>
      <c r="G13" s="8">
        <f t="shared" si="1"/>
        <v>5.5886E-3</v>
      </c>
      <c r="I13" s="1">
        <f t="shared" si="2"/>
        <v>-1.0520000000000061E-4</v>
      </c>
    </row>
    <row r="14" spans="1:9" x14ac:dyDescent="0.2">
      <c r="A14" s="1">
        <v>281.14999999999998</v>
      </c>
      <c r="B14" s="1">
        <f t="shared" si="3"/>
        <v>8</v>
      </c>
      <c r="C14" s="4">
        <f t="shared" si="4"/>
        <v>46.4</v>
      </c>
      <c r="E14" s="1">
        <v>5.4833999999999996</v>
      </c>
      <c r="F14" s="1">
        <f t="shared" si="0"/>
        <v>5.4833999999999996</v>
      </c>
      <c r="G14" s="8">
        <f t="shared" si="1"/>
        <v>5.4833999999999994E-3</v>
      </c>
      <c r="I14" s="1">
        <f t="shared" si="2"/>
        <v>-1.0489999999999979E-4</v>
      </c>
    </row>
    <row r="15" spans="1:9" x14ac:dyDescent="0.2">
      <c r="A15" s="1">
        <v>282.14999999999998</v>
      </c>
      <c r="B15" s="1">
        <f t="shared" si="3"/>
        <v>9</v>
      </c>
      <c r="C15" s="4">
        <f t="shared" si="4"/>
        <v>48.2</v>
      </c>
      <c r="E15" s="1">
        <v>5.3784999999999998</v>
      </c>
      <c r="F15" s="1">
        <f t="shared" si="0"/>
        <v>5.3784999999999998</v>
      </c>
      <c r="G15" s="8">
        <f t="shared" si="1"/>
        <v>5.3784999999999996E-3</v>
      </c>
      <c r="I15" s="1">
        <f t="shared" si="2"/>
        <v>-1.0459999999999896E-4</v>
      </c>
    </row>
    <row r="16" spans="1:9" x14ac:dyDescent="0.2">
      <c r="A16" s="1">
        <v>283.14999999999998</v>
      </c>
      <c r="B16" s="1">
        <f t="shared" si="3"/>
        <v>10</v>
      </c>
      <c r="C16" s="4">
        <f t="shared" si="4"/>
        <v>50</v>
      </c>
      <c r="E16" s="1">
        <v>5.2739000000000003</v>
      </c>
      <c r="F16" s="1">
        <f t="shared" si="0"/>
        <v>5.2739000000000003</v>
      </c>
      <c r="G16" s="8">
        <f t="shared" si="1"/>
        <v>5.2739000000000006E-3</v>
      </c>
      <c r="I16" s="1">
        <f t="shared" si="2"/>
        <v>-1.041000000000002E-4</v>
      </c>
    </row>
    <row r="17" spans="1:9" x14ac:dyDescent="0.2">
      <c r="A17" s="1">
        <v>284.14999999999998</v>
      </c>
      <c r="B17" s="1">
        <f t="shared" si="3"/>
        <v>11</v>
      </c>
      <c r="C17" s="4">
        <f t="shared" si="4"/>
        <v>51.8</v>
      </c>
      <c r="E17" s="1">
        <v>5.1698000000000004</v>
      </c>
      <c r="F17" s="1">
        <f t="shared" si="0"/>
        <v>5.1698000000000004</v>
      </c>
      <c r="G17" s="8">
        <f t="shared" si="1"/>
        <v>5.1698000000000004E-3</v>
      </c>
      <c r="I17" s="1">
        <f t="shared" si="2"/>
        <v>-1.0380000000000025E-4</v>
      </c>
    </row>
    <row r="18" spans="1:9" x14ac:dyDescent="0.2">
      <c r="A18" s="1">
        <v>285.14999999999998</v>
      </c>
      <c r="B18" s="1">
        <f t="shared" si="3"/>
        <v>12</v>
      </c>
      <c r="C18" s="4">
        <f t="shared" si="4"/>
        <v>53.6</v>
      </c>
      <c r="E18" s="1">
        <v>5.0659999999999998</v>
      </c>
      <c r="F18" s="1">
        <f t="shared" si="0"/>
        <v>5.0659999999999998</v>
      </c>
      <c r="G18" s="8">
        <f t="shared" si="1"/>
        <v>5.0660000000000002E-3</v>
      </c>
      <c r="I18" s="1">
        <f t="shared" si="2"/>
        <v>-1.0330000000000061E-4</v>
      </c>
    </row>
    <row r="19" spans="1:9" x14ac:dyDescent="0.2">
      <c r="A19" s="1">
        <v>286.14999999999998</v>
      </c>
      <c r="B19" s="1">
        <f t="shared" si="3"/>
        <v>13</v>
      </c>
      <c r="C19" s="4">
        <f t="shared" si="4"/>
        <v>55.400000000000006</v>
      </c>
      <c r="E19" s="1">
        <v>4.9626999999999999</v>
      </c>
      <c r="F19" s="1">
        <f t="shared" si="0"/>
        <v>4.9626999999999999</v>
      </c>
      <c r="G19" s="8">
        <f t="shared" si="1"/>
        <v>4.9626999999999996E-3</v>
      </c>
      <c r="I19" s="1">
        <f t="shared" si="2"/>
        <v>-1.0299999999999979E-4</v>
      </c>
    </row>
    <row r="20" spans="1:9" x14ac:dyDescent="0.2">
      <c r="A20" s="1">
        <v>287.14999999999998</v>
      </c>
      <c r="B20" s="1">
        <f t="shared" si="3"/>
        <v>14</v>
      </c>
      <c r="C20" s="4">
        <f t="shared" si="4"/>
        <v>57.2</v>
      </c>
      <c r="E20" s="1">
        <v>4.8597000000000001</v>
      </c>
      <c r="F20" s="1">
        <f t="shared" si="0"/>
        <v>4.8597000000000001</v>
      </c>
      <c r="G20" s="8">
        <f t="shared" si="1"/>
        <v>4.8596999999999998E-3</v>
      </c>
      <c r="I20" s="1">
        <f t="shared" si="2"/>
        <v>-1.0259999999999957E-4</v>
      </c>
    </row>
    <row r="21" spans="1:9" x14ac:dyDescent="0.2">
      <c r="A21" s="1">
        <v>288.14999999999998</v>
      </c>
      <c r="B21" s="1">
        <f t="shared" si="3"/>
        <v>15</v>
      </c>
      <c r="C21" s="4">
        <f t="shared" si="4"/>
        <v>59</v>
      </c>
      <c r="E21" s="1">
        <v>4.7571000000000003</v>
      </c>
      <c r="F21" s="1">
        <f t="shared" si="0"/>
        <v>4.7571000000000003</v>
      </c>
      <c r="G21" s="8">
        <f t="shared" si="1"/>
        <v>4.7571000000000002E-3</v>
      </c>
      <c r="I21" s="1">
        <f t="shared" si="2"/>
        <v>-1.0220000000000021E-4</v>
      </c>
    </row>
    <row r="22" spans="1:9" x14ac:dyDescent="0.2">
      <c r="A22" s="1">
        <v>289.14999999999998</v>
      </c>
      <c r="B22" s="1">
        <f t="shared" si="3"/>
        <v>16</v>
      </c>
      <c r="C22" s="4">
        <f t="shared" si="4"/>
        <v>60.8</v>
      </c>
      <c r="E22" s="1">
        <v>4.6548999999999996</v>
      </c>
      <c r="F22" s="1">
        <f t="shared" si="0"/>
        <v>4.6548999999999996</v>
      </c>
      <c r="G22" s="8">
        <f t="shared" si="1"/>
        <v>4.6549E-3</v>
      </c>
      <c r="I22" s="1">
        <f t="shared" si="2"/>
        <v>-1.0179999999999998E-4</v>
      </c>
    </row>
    <row r="23" spans="1:9" x14ac:dyDescent="0.2">
      <c r="A23" s="1">
        <v>290.14999999999998</v>
      </c>
      <c r="B23" s="1">
        <f t="shared" si="3"/>
        <v>17</v>
      </c>
      <c r="C23" s="4">
        <f t="shared" si="4"/>
        <v>62.6</v>
      </c>
      <c r="E23" s="1">
        <v>4.5530999999999997</v>
      </c>
      <c r="F23" s="1">
        <f t="shared" si="0"/>
        <v>4.5530999999999997</v>
      </c>
      <c r="G23" s="8">
        <f t="shared" si="1"/>
        <v>4.5531E-3</v>
      </c>
      <c r="I23" s="1">
        <f t="shared" si="2"/>
        <v>-1.0129999999999948E-4</v>
      </c>
    </row>
    <row r="24" spans="1:9" x14ac:dyDescent="0.2">
      <c r="A24" s="1">
        <v>291.14999999999998</v>
      </c>
      <c r="B24" s="1">
        <f t="shared" si="3"/>
        <v>18</v>
      </c>
      <c r="C24" s="4">
        <f t="shared" si="4"/>
        <v>64.400000000000006</v>
      </c>
      <c r="E24" s="1">
        <v>4.4518000000000004</v>
      </c>
      <c r="F24" s="1">
        <f t="shared" si="0"/>
        <v>4.4518000000000004</v>
      </c>
      <c r="G24" s="8">
        <f t="shared" si="1"/>
        <v>4.4518000000000005E-3</v>
      </c>
      <c r="I24" s="1">
        <f t="shared" si="2"/>
        <v>-1.0100000000000126E-4</v>
      </c>
    </row>
    <row r="25" spans="1:9" x14ac:dyDescent="0.2">
      <c r="A25" s="1">
        <v>292.14999999999998</v>
      </c>
      <c r="B25" s="1">
        <f t="shared" si="3"/>
        <v>19</v>
      </c>
      <c r="C25" s="4">
        <f t="shared" si="4"/>
        <v>66.2</v>
      </c>
      <c r="E25" s="1">
        <v>4.3507999999999996</v>
      </c>
      <c r="F25" s="1">
        <f t="shared" si="0"/>
        <v>4.3507999999999996</v>
      </c>
      <c r="G25" s="8">
        <f t="shared" si="1"/>
        <v>4.3507999999999993E-3</v>
      </c>
      <c r="I25" s="1">
        <f t="shared" si="2"/>
        <v>-1.0049999999999903E-4</v>
      </c>
    </row>
    <row r="26" spans="1:9" x14ac:dyDescent="0.2">
      <c r="A26" s="1">
        <v>293.14999999999998</v>
      </c>
      <c r="B26" s="1">
        <f t="shared" si="3"/>
        <v>20</v>
      </c>
      <c r="C26" s="4">
        <f t="shared" si="4"/>
        <v>68</v>
      </c>
      <c r="E26" s="1">
        <v>4.2503000000000002</v>
      </c>
      <c r="F26" s="1">
        <f t="shared" si="0"/>
        <v>4.2503000000000002</v>
      </c>
      <c r="G26" s="8">
        <f t="shared" si="1"/>
        <v>4.2503000000000003E-3</v>
      </c>
      <c r="I26" s="1">
        <f t="shared" si="2"/>
        <v>-1.0010000000000054E-4</v>
      </c>
    </row>
    <row r="27" spans="1:9" x14ac:dyDescent="0.2">
      <c r="A27" s="1">
        <v>294.14999999999998</v>
      </c>
      <c r="B27" s="1">
        <f t="shared" si="3"/>
        <v>21</v>
      </c>
      <c r="C27" s="4">
        <f t="shared" si="4"/>
        <v>69.800000000000011</v>
      </c>
      <c r="E27" s="1">
        <v>4.1501999999999999</v>
      </c>
      <c r="F27" s="1">
        <f t="shared" si="0"/>
        <v>4.1501999999999999</v>
      </c>
      <c r="G27" s="8">
        <f t="shared" si="1"/>
        <v>4.1501999999999997E-3</v>
      </c>
      <c r="I27" s="1">
        <f t="shared" si="2"/>
        <v>-9.9599999999999168E-5</v>
      </c>
    </row>
    <row r="28" spans="1:9" x14ac:dyDescent="0.2">
      <c r="A28" s="1">
        <v>295.14999999999998</v>
      </c>
      <c r="B28" s="1">
        <f t="shared" si="3"/>
        <v>22</v>
      </c>
      <c r="C28" s="4">
        <f t="shared" si="4"/>
        <v>71.599999999999994</v>
      </c>
      <c r="E28" s="1">
        <v>4.0506000000000002</v>
      </c>
      <c r="F28" s="1">
        <f t="shared" si="0"/>
        <v>4.0506000000000002</v>
      </c>
      <c r="G28" s="8">
        <f t="shared" si="1"/>
        <v>4.0506000000000006E-3</v>
      </c>
      <c r="I28" s="1">
        <f t="shared" si="2"/>
        <v>-9.9200000000000677E-5</v>
      </c>
    </row>
    <row r="29" spans="1:9" x14ac:dyDescent="0.2">
      <c r="A29" s="1">
        <v>296.14999999999998</v>
      </c>
      <c r="B29" s="1">
        <f t="shared" si="3"/>
        <v>23</v>
      </c>
      <c r="C29" s="4">
        <f t="shared" si="4"/>
        <v>73.400000000000006</v>
      </c>
      <c r="E29" s="1">
        <v>3.9514</v>
      </c>
      <c r="F29" s="1">
        <f t="shared" si="0"/>
        <v>3.9514</v>
      </c>
      <c r="G29" s="8">
        <f t="shared" si="1"/>
        <v>3.9513999999999999E-3</v>
      </c>
      <c r="I29" s="1">
        <f t="shared" si="2"/>
        <v>-9.8699999999999743E-5</v>
      </c>
    </row>
    <row r="30" spans="1:9" x14ac:dyDescent="0.2">
      <c r="A30" s="1">
        <v>297.14999999999998</v>
      </c>
      <c r="B30" s="1">
        <f t="shared" si="3"/>
        <v>24</v>
      </c>
      <c r="C30" s="4">
        <f t="shared" si="4"/>
        <v>75.2</v>
      </c>
      <c r="E30" s="1">
        <v>3.8527</v>
      </c>
      <c r="F30" s="1">
        <f t="shared" si="0"/>
        <v>3.8527</v>
      </c>
      <c r="G30" s="8">
        <f t="shared" si="1"/>
        <v>3.8527000000000001E-3</v>
      </c>
      <c r="I30" s="1">
        <f t="shared" si="2"/>
        <v>-9.8300000000000384E-5</v>
      </c>
    </row>
    <row r="31" spans="1:9" x14ac:dyDescent="0.2">
      <c r="A31" s="1">
        <v>298.14999999999998</v>
      </c>
      <c r="B31" s="1">
        <f t="shared" si="3"/>
        <v>25</v>
      </c>
      <c r="C31" s="4">
        <f t="shared" si="4"/>
        <v>77</v>
      </c>
      <c r="E31" s="1">
        <v>3.7544</v>
      </c>
      <c r="F31" s="1">
        <f t="shared" si="0"/>
        <v>3.7544</v>
      </c>
      <c r="G31" s="8">
        <f t="shared" si="1"/>
        <v>3.7543999999999998E-3</v>
      </c>
      <c r="I31" s="1">
        <f t="shared" si="2"/>
        <v>-9.7799999999999884E-5</v>
      </c>
    </row>
    <row r="32" spans="1:9" x14ac:dyDescent="0.2">
      <c r="A32" s="1">
        <v>299.14999999999998</v>
      </c>
      <c r="B32" s="1">
        <f t="shared" si="3"/>
        <v>26</v>
      </c>
      <c r="C32" s="4">
        <f t="shared" si="4"/>
        <v>78.800000000000011</v>
      </c>
      <c r="E32" s="1">
        <v>3.6566000000000001</v>
      </c>
      <c r="F32" s="1">
        <f t="shared" si="0"/>
        <v>3.6566000000000001</v>
      </c>
      <c r="G32" s="8">
        <f t="shared" si="1"/>
        <v>3.6565999999999999E-3</v>
      </c>
      <c r="I32" s="1">
        <f t="shared" si="2"/>
        <v>-9.7399999999999657E-5</v>
      </c>
    </row>
    <row r="33" spans="1:9" x14ac:dyDescent="0.2">
      <c r="A33" s="1">
        <v>300.14999999999998</v>
      </c>
      <c r="B33" s="1">
        <f t="shared" si="3"/>
        <v>27</v>
      </c>
      <c r="C33" s="4">
        <f t="shared" si="4"/>
        <v>80.599999999999994</v>
      </c>
      <c r="E33" s="1">
        <v>3.5592000000000001</v>
      </c>
      <c r="F33" s="1">
        <f t="shared" si="0"/>
        <v>3.5592000000000001</v>
      </c>
      <c r="G33" s="8">
        <f t="shared" si="1"/>
        <v>3.5592000000000002E-3</v>
      </c>
      <c r="I33" s="1">
        <f t="shared" si="2"/>
        <v>-9.6800000000000185E-5</v>
      </c>
    </row>
    <row r="34" spans="1:9" x14ac:dyDescent="0.2">
      <c r="A34" s="1">
        <v>301.14999999999998</v>
      </c>
      <c r="B34" s="1">
        <f t="shared" si="3"/>
        <v>28</v>
      </c>
      <c r="C34" s="4">
        <f t="shared" si="4"/>
        <v>82.4</v>
      </c>
      <c r="E34" s="1">
        <v>3.4624000000000001</v>
      </c>
      <c r="F34" s="1">
        <f t="shared" si="0"/>
        <v>3.4624000000000001</v>
      </c>
      <c r="G34" s="8">
        <f t="shared" si="1"/>
        <v>3.4624E-3</v>
      </c>
      <c r="I34" s="1">
        <f t="shared" si="2"/>
        <v>-9.6399999999999958E-5</v>
      </c>
    </row>
    <row r="35" spans="1:9" x14ac:dyDescent="0.2">
      <c r="A35" s="1">
        <v>302.14999999999998</v>
      </c>
      <c r="B35" s="1">
        <f t="shared" si="3"/>
        <v>29</v>
      </c>
      <c r="C35" s="4">
        <f t="shared" si="4"/>
        <v>84.2</v>
      </c>
      <c r="E35" s="1">
        <v>3.3660000000000001</v>
      </c>
      <c r="F35" s="1">
        <f t="shared" si="0"/>
        <v>3.3660000000000001</v>
      </c>
      <c r="G35" s="8">
        <f t="shared" si="1"/>
        <v>3.3660000000000001E-3</v>
      </c>
      <c r="I35" s="1">
        <f t="shared" si="2"/>
        <v>-9.5800000000000052E-5</v>
      </c>
    </row>
    <row r="36" spans="1:9" x14ac:dyDescent="0.2">
      <c r="A36" s="1">
        <v>303.14999999999998</v>
      </c>
      <c r="B36" s="1">
        <f t="shared" si="3"/>
        <v>30</v>
      </c>
      <c r="C36" s="4">
        <f t="shared" si="4"/>
        <v>86</v>
      </c>
      <c r="E36" s="1">
        <v>3.2702</v>
      </c>
      <c r="F36" s="1">
        <f t="shared" si="0"/>
        <v>3.2702</v>
      </c>
      <c r="G36" s="8">
        <f t="shared" si="1"/>
        <v>3.2702E-3</v>
      </c>
      <c r="I36" s="1">
        <f t="shared" si="2"/>
        <v>-9.5400000000000259E-5</v>
      </c>
    </row>
    <row r="37" spans="1:9" x14ac:dyDescent="0.2">
      <c r="A37" s="1">
        <v>304.14999999999998</v>
      </c>
      <c r="B37" s="1">
        <f t="shared" si="3"/>
        <v>31</v>
      </c>
      <c r="C37" s="4">
        <f t="shared" si="4"/>
        <v>87.800000000000011</v>
      </c>
      <c r="E37" s="1">
        <v>3.1747999999999998</v>
      </c>
      <c r="F37" s="1">
        <f t="shared" si="0"/>
        <v>3.1747999999999998</v>
      </c>
      <c r="G37" s="8">
        <f t="shared" si="1"/>
        <v>3.1747999999999998E-3</v>
      </c>
      <c r="I37" s="1">
        <f t="shared" si="2"/>
        <v>-9.4799999999999485E-5</v>
      </c>
    </row>
    <row r="38" spans="1:9" x14ac:dyDescent="0.2">
      <c r="A38" s="1">
        <v>305.14999999999998</v>
      </c>
      <c r="B38" s="1">
        <f t="shared" si="3"/>
        <v>32</v>
      </c>
      <c r="C38" s="4">
        <f t="shared" si="4"/>
        <v>89.6</v>
      </c>
      <c r="E38" s="1">
        <v>3.08</v>
      </c>
      <c r="F38" s="1">
        <f t="shared" si="0"/>
        <v>3.08</v>
      </c>
      <c r="G38" s="8">
        <f t="shared" si="1"/>
        <v>3.0800000000000003E-3</v>
      </c>
      <c r="I38" s="1">
        <f t="shared" si="2"/>
        <v>-9.4300000000000286E-5</v>
      </c>
    </row>
    <row r="39" spans="1:9" x14ac:dyDescent="0.2">
      <c r="A39" s="1">
        <v>306.14999999999998</v>
      </c>
      <c r="B39" s="1">
        <f t="shared" si="3"/>
        <v>33</v>
      </c>
      <c r="C39" s="4">
        <f t="shared" si="4"/>
        <v>91.4</v>
      </c>
      <c r="E39" s="1">
        <v>2.9857</v>
      </c>
      <c r="F39" s="1">
        <f t="shared" si="0"/>
        <v>2.9857</v>
      </c>
      <c r="G39" s="8">
        <f t="shared" si="1"/>
        <v>2.9857E-3</v>
      </c>
      <c r="I39" s="1">
        <f t="shared" si="2"/>
        <v>-9.3699999999999947E-5</v>
      </c>
    </row>
    <row r="40" spans="1:9" x14ac:dyDescent="0.2">
      <c r="A40" s="1">
        <v>307.14999999999998</v>
      </c>
      <c r="B40" s="1">
        <f t="shared" si="3"/>
        <v>34</v>
      </c>
      <c r="C40" s="4">
        <f t="shared" si="4"/>
        <v>93.2</v>
      </c>
      <c r="E40" s="1">
        <v>2.8919999999999999</v>
      </c>
      <c r="F40" s="1">
        <f t="shared" si="0"/>
        <v>2.8919999999999999</v>
      </c>
      <c r="G40" s="8">
        <f t="shared" si="1"/>
        <v>2.892E-3</v>
      </c>
      <c r="I40" s="1">
        <f t="shared" si="2"/>
        <v>-9.319999999999988E-5</v>
      </c>
    </row>
    <row r="41" spans="1:9" x14ac:dyDescent="0.2">
      <c r="A41" s="1">
        <v>308.14999999999998</v>
      </c>
      <c r="B41" s="1">
        <f t="shared" si="3"/>
        <v>35</v>
      </c>
      <c r="C41" s="4">
        <f t="shared" si="4"/>
        <v>95</v>
      </c>
      <c r="E41" s="1">
        <v>2.7988</v>
      </c>
      <c r="F41" s="1">
        <f t="shared" si="0"/>
        <v>2.7988</v>
      </c>
      <c r="G41" s="8">
        <f t="shared" si="1"/>
        <v>2.7988000000000002E-3</v>
      </c>
      <c r="I41" s="1">
        <f t="shared" si="2"/>
        <v>-9.2600000000000408E-5</v>
      </c>
    </row>
    <row r="42" spans="1:9" x14ac:dyDescent="0.2">
      <c r="A42" s="1">
        <v>309.14999999999998</v>
      </c>
      <c r="B42" s="1">
        <f t="shared" si="3"/>
        <v>36</v>
      </c>
      <c r="C42" s="4">
        <f t="shared" si="4"/>
        <v>96.8</v>
      </c>
      <c r="E42" s="1">
        <v>2.7061999999999999</v>
      </c>
      <c r="F42" s="1">
        <f t="shared" si="0"/>
        <v>2.7061999999999999</v>
      </c>
      <c r="G42" s="8">
        <f t="shared" si="1"/>
        <v>2.7061999999999998E-3</v>
      </c>
      <c r="I42" s="1">
        <f t="shared" si="2"/>
        <v>-9.2099999999999474E-5</v>
      </c>
    </row>
    <row r="43" spans="1:9" x14ac:dyDescent="0.2">
      <c r="A43" s="1">
        <v>310.14999999999998</v>
      </c>
      <c r="B43" s="1">
        <f t="shared" si="3"/>
        <v>37</v>
      </c>
      <c r="C43" s="4">
        <f t="shared" si="4"/>
        <v>98.600000000000009</v>
      </c>
      <c r="E43" s="1">
        <v>2.6141000000000001</v>
      </c>
      <c r="F43" s="1">
        <f t="shared" si="0"/>
        <v>2.6141000000000001</v>
      </c>
      <c r="G43" s="8">
        <f t="shared" si="1"/>
        <v>2.6141000000000003E-3</v>
      </c>
      <c r="I43" s="1">
        <f t="shared" si="2"/>
        <v>-9.1400000000000162E-5</v>
      </c>
    </row>
    <row r="44" spans="1:9" x14ac:dyDescent="0.2">
      <c r="A44" s="1">
        <v>311.14999999999998</v>
      </c>
      <c r="B44" s="1">
        <f t="shared" si="3"/>
        <v>38</v>
      </c>
      <c r="C44" s="4">
        <f t="shared" si="4"/>
        <v>100.4</v>
      </c>
      <c r="E44" s="1">
        <v>2.5226999999999999</v>
      </c>
      <c r="F44" s="1">
        <f t="shared" si="0"/>
        <v>2.5226999999999999</v>
      </c>
      <c r="G44" s="8">
        <f t="shared" si="1"/>
        <v>2.5227000000000001E-3</v>
      </c>
      <c r="I44" s="1">
        <f t="shared" si="2"/>
        <v>-9.0900000000000095E-5</v>
      </c>
    </row>
    <row r="45" spans="1:9" x14ac:dyDescent="0.2">
      <c r="A45" s="1">
        <v>312.14999999999998</v>
      </c>
      <c r="B45" s="1">
        <f t="shared" si="3"/>
        <v>39</v>
      </c>
      <c r="C45" s="4">
        <f t="shared" si="4"/>
        <v>102.2</v>
      </c>
      <c r="E45" s="1">
        <v>2.4318</v>
      </c>
      <c r="F45" s="1">
        <f t="shared" si="0"/>
        <v>2.4318</v>
      </c>
      <c r="G45" s="8">
        <f t="shared" si="1"/>
        <v>2.4318E-3</v>
      </c>
      <c r="I45" s="1">
        <f t="shared" si="2"/>
        <v>-9.0300000000000189E-5</v>
      </c>
    </row>
    <row r="46" spans="1:9" x14ac:dyDescent="0.2">
      <c r="A46" s="1">
        <v>313.14999999999998</v>
      </c>
      <c r="B46" s="1">
        <f t="shared" si="3"/>
        <v>40</v>
      </c>
      <c r="C46" s="4">
        <f t="shared" si="4"/>
        <v>104</v>
      </c>
      <c r="E46" s="1">
        <v>2.3414999999999999</v>
      </c>
      <c r="F46" s="1">
        <f t="shared" si="0"/>
        <v>2.3414999999999999</v>
      </c>
      <c r="G46" s="8">
        <f t="shared" si="1"/>
        <v>2.3414999999999998E-3</v>
      </c>
      <c r="I46" s="1">
        <f t="shared" si="2"/>
        <v>-8.9600000000000009E-5</v>
      </c>
    </row>
    <row r="47" spans="1:9" x14ac:dyDescent="0.2">
      <c r="A47" s="1">
        <v>314.14999999999998</v>
      </c>
      <c r="B47" s="1">
        <f t="shared" si="3"/>
        <v>41</v>
      </c>
      <c r="C47" s="4">
        <f t="shared" si="4"/>
        <v>105.8</v>
      </c>
      <c r="E47" s="1">
        <v>2.2519</v>
      </c>
      <c r="F47" s="1">
        <f t="shared" si="0"/>
        <v>2.2519</v>
      </c>
      <c r="G47" s="8">
        <f t="shared" si="1"/>
        <v>2.2518999999999998E-3</v>
      </c>
      <c r="I47" s="1">
        <f t="shared" si="2"/>
        <v>-8.889999999999983E-5</v>
      </c>
    </row>
    <row r="48" spans="1:9" x14ac:dyDescent="0.2">
      <c r="A48" s="1">
        <v>315.14999999999998</v>
      </c>
      <c r="B48" s="1">
        <f t="shared" si="3"/>
        <v>42</v>
      </c>
      <c r="C48" s="4">
        <f t="shared" si="4"/>
        <v>107.60000000000001</v>
      </c>
      <c r="E48" s="1">
        <v>2.1629999999999998</v>
      </c>
      <c r="F48" s="1">
        <f t="shared" si="0"/>
        <v>2.1629999999999998</v>
      </c>
      <c r="G48" s="8">
        <f t="shared" si="1"/>
        <v>2.163E-3</v>
      </c>
      <c r="I48" s="1">
        <f t="shared" si="2"/>
        <v>-8.8299999999999924E-5</v>
      </c>
    </row>
    <row r="49" spans="1:9" x14ac:dyDescent="0.2">
      <c r="A49" s="1">
        <v>316.14999999999998</v>
      </c>
      <c r="B49" s="1">
        <f t="shared" si="3"/>
        <v>43</v>
      </c>
      <c r="C49" s="4">
        <f t="shared" si="4"/>
        <v>109.4</v>
      </c>
      <c r="E49" s="1">
        <v>2.0747</v>
      </c>
      <c r="F49" s="1">
        <f t="shared" si="0"/>
        <v>2.0747</v>
      </c>
      <c r="G49" s="8">
        <f t="shared" si="1"/>
        <v>2.0747000000000001E-3</v>
      </c>
      <c r="I49" s="1">
        <f t="shared" si="2"/>
        <v>-8.7600000000000178E-5</v>
      </c>
    </row>
    <row r="50" spans="1:9" x14ac:dyDescent="0.2">
      <c r="A50" s="1">
        <v>317.14999999999998</v>
      </c>
      <c r="B50" s="1">
        <f t="shared" si="3"/>
        <v>44</v>
      </c>
      <c r="C50" s="4">
        <f t="shared" si="4"/>
        <v>111.2</v>
      </c>
      <c r="E50" s="1">
        <v>1.9871000000000001</v>
      </c>
      <c r="F50" s="1">
        <f t="shared" si="0"/>
        <v>1.9871000000000001</v>
      </c>
      <c r="G50" s="8">
        <f t="shared" si="1"/>
        <v>1.9870999999999999E-3</v>
      </c>
      <c r="I50" s="1">
        <f t="shared" si="2"/>
        <v>-8.7000000000000055E-5</v>
      </c>
    </row>
    <row r="51" spans="1:9" x14ac:dyDescent="0.2">
      <c r="A51" s="1">
        <v>318.14999999999998</v>
      </c>
      <c r="B51" s="1">
        <f t="shared" si="3"/>
        <v>45</v>
      </c>
      <c r="C51" s="4">
        <f t="shared" si="4"/>
        <v>113</v>
      </c>
      <c r="E51" s="1">
        <v>1.9000999999999999</v>
      </c>
      <c r="F51" s="1">
        <f t="shared" si="0"/>
        <v>1.9000999999999999</v>
      </c>
      <c r="G51" s="8">
        <f t="shared" si="1"/>
        <v>1.9000999999999998E-3</v>
      </c>
      <c r="I51" s="1">
        <f t="shared" si="2"/>
        <v>-8.6099999999999762E-5</v>
      </c>
    </row>
    <row r="52" spans="1:9" x14ac:dyDescent="0.2">
      <c r="A52" s="1">
        <v>319.14999999999998</v>
      </c>
      <c r="B52" s="1">
        <f t="shared" si="3"/>
        <v>46</v>
      </c>
      <c r="C52" s="4">
        <f t="shared" si="4"/>
        <v>114.8</v>
      </c>
      <c r="E52" s="1">
        <v>1.8140000000000001</v>
      </c>
      <c r="F52" s="1">
        <f t="shared" si="0"/>
        <v>1.8140000000000001</v>
      </c>
      <c r="G52" s="8">
        <f t="shared" si="1"/>
        <v>1.8140000000000001E-3</v>
      </c>
      <c r="I52" s="1">
        <f t="shared" si="2"/>
        <v>-8.5500000000000072E-5</v>
      </c>
    </row>
    <row r="53" spans="1:9" x14ac:dyDescent="0.2">
      <c r="A53" s="1">
        <v>320.14999999999998</v>
      </c>
      <c r="B53" s="1">
        <f t="shared" si="3"/>
        <v>47</v>
      </c>
      <c r="C53" s="4">
        <f t="shared" si="4"/>
        <v>116.60000000000001</v>
      </c>
      <c r="E53" s="1">
        <v>1.7284999999999999</v>
      </c>
      <c r="F53" s="1">
        <f t="shared" si="0"/>
        <v>1.7284999999999999</v>
      </c>
      <c r="G53" s="8">
        <f t="shared" si="1"/>
        <v>1.7285E-3</v>
      </c>
      <c r="I53" s="1">
        <f t="shared" si="2"/>
        <v>-8.4700000000000053E-5</v>
      </c>
    </row>
    <row r="54" spans="1:9" x14ac:dyDescent="0.2">
      <c r="A54" s="1">
        <v>321.14999999999998</v>
      </c>
      <c r="B54" s="1">
        <f t="shared" si="3"/>
        <v>48</v>
      </c>
      <c r="C54" s="4">
        <f t="shared" si="4"/>
        <v>118.4</v>
      </c>
      <c r="E54" s="1">
        <v>1.6437999999999999</v>
      </c>
      <c r="F54" s="1">
        <f t="shared" si="0"/>
        <v>1.6437999999999999</v>
      </c>
      <c r="G54" s="8">
        <f t="shared" si="1"/>
        <v>1.6437999999999999E-3</v>
      </c>
      <c r="I54" s="1">
        <f t="shared" si="2"/>
        <v>-8.3899999999999817E-5</v>
      </c>
    </row>
    <row r="55" spans="1:9" x14ac:dyDescent="0.2">
      <c r="A55" s="1">
        <v>322.14999999999998</v>
      </c>
      <c r="B55" s="1">
        <f t="shared" si="3"/>
        <v>49</v>
      </c>
      <c r="C55" s="4">
        <f t="shared" si="4"/>
        <v>120.2</v>
      </c>
      <c r="E55" s="1">
        <v>1.5599000000000001</v>
      </c>
      <c r="F55" s="1">
        <f t="shared" si="0"/>
        <v>1.5599000000000001</v>
      </c>
      <c r="G55" s="8">
        <f t="shared" si="1"/>
        <v>1.5599000000000001E-3</v>
      </c>
      <c r="I55" s="1">
        <f t="shared" si="2"/>
        <v>-8.390000000000025E-5</v>
      </c>
    </row>
    <row r="56" spans="1:9" x14ac:dyDescent="0.2">
      <c r="A56" s="1">
        <v>323.14999999999998</v>
      </c>
      <c r="B56" s="1">
        <f t="shared" si="3"/>
        <v>50</v>
      </c>
      <c r="C56" s="4">
        <f t="shared" si="4"/>
        <v>122</v>
      </c>
      <c r="E56" s="1">
        <v>1.476</v>
      </c>
      <c r="F56" s="1">
        <f t="shared" si="0"/>
        <v>1.476</v>
      </c>
      <c r="G56" s="8">
        <f t="shared" si="1"/>
        <v>1.4759999999999999E-3</v>
      </c>
      <c r="I56" s="1">
        <f t="shared" si="2"/>
        <v>-8.1399999999999919E-5</v>
      </c>
    </row>
    <row r="57" spans="1:9" x14ac:dyDescent="0.2">
      <c r="A57" s="1">
        <v>324.14999999999998</v>
      </c>
      <c r="B57" s="1">
        <f t="shared" si="3"/>
        <v>51</v>
      </c>
      <c r="C57" s="4">
        <f t="shared" si="4"/>
        <v>123.8</v>
      </c>
      <c r="E57" s="8">
        <v>1.3946000000000001</v>
      </c>
      <c r="F57" s="1">
        <f t="shared" si="0"/>
        <v>1.3946000000000001</v>
      </c>
      <c r="G57" s="8">
        <f t="shared" si="1"/>
        <v>1.3946E-3</v>
      </c>
      <c r="I57" s="1">
        <f t="shared" si="2"/>
        <v>-8.1300000000000079E-5</v>
      </c>
    </row>
    <row r="58" spans="1:9" x14ac:dyDescent="0.2">
      <c r="A58" s="1">
        <v>325.14999999999998</v>
      </c>
      <c r="B58" s="1">
        <f t="shared" si="3"/>
        <v>52</v>
      </c>
      <c r="C58" s="4">
        <f t="shared" si="4"/>
        <v>125.60000000000001</v>
      </c>
      <c r="E58" s="8">
        <v>1.3132999999999999</v>
      </c>
      <c r="F58" s="1">
        <f t="shared" si="0"/>
        <v>1.3132999999999999</v>
      </c>
      <c r="G58" s="8">
        <f t="shared" si="1"/>
        <v>1.3132999999999999E-3</v>
      </c>
      <c r="I58" s="1">
        <f t="shared" si="2"/>
        <v>-8.0500000000000059E-5</v>
      </c>
    </row>
    <row r="59" spans="1:9" x14ac:dyDescent="0.2">
      <c r="A59" s="1">
        <v>326.14999999999998</v>
      </c>
      <c r="B59" s="1">
        <f t="shared" si="3"/>
        <v>53</v>
      </c>
      <c r="C59" s="4">
        <f t="shared" si="4"/>
        <v>127.4</v>
      </c>
      <c r="E59" s="8">
        <v>1.2327999999999999</v>
      </c>
      <c r="F59" s="1">
        <f t="shared" si="0"/>
        <v>1.2327999999999999</v>
      </c>
      <c r="G59" s="8">
        <f t="shared" si="1"/>
        <v>1.2327999999999998E-3</v>
      </c>
      <c r="I59" s="1">
        <f t="shared" si="2"/>
        <v>-7.939999999999987E-5</v>
      </c>
    </row>
    <row r="60" spans="1:9" x14ac:dyDescent="0.2">
      <c r="A60" s="1">
        <v>327.14999999999998</v>
      </c>
      <c r="B60" s="1">
        <f t="shared" si="3"/>
        <v>54</v>
      </c>
      <c r="C60" s="4">
        <f t="shared" si="4"/>
        <v>129.19999999999999</v>
      </c>
      <c r="E60" s="8">
        <v>1.1534</v>
      </c>
      <c r="F60" s="1">
        <f t="shared" si="0"/>
        <v>1.1534</v>
      </c>
      <c r="G60" s="8">
        <f t="shared" si="1"/>
        <v>1.1534E-3</v>
      </c>
      <c r="I60" s="1">
        <f t="shared" si="2"/>
        <v>-7.8500000000000011E-5</v>
      </c>
    </row>
    <row r="61" spans="1:9" x14ac:dyDescent="0.2">
      <c r="A61" s="1">
        <v>328.15</v>
      </c>
      <c r="B61" s="1">
        <f t="shared" si="3"/>
        <v>55</v>
      </c>
      <c r="C61" s="4">
        <f t="shared" si="4"/>
        <v>131</v>
      </c>
      <c r="E61" s="8">
        <v>1.0749</v>
      </c>
      <c r="F61" s="1">
        <f t="shared" si="0"/>
        <v>1.0749</v>
      </c>
      <c r="G61" s="8">
        <f t="shared" si="1"/>
        <v>1.0748999999999999E-3</v>
      </c>
      <c r="I61" s="1" t="e">
        <f>#REF!-G61</f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workbookViewId="0">
      <selection activeCell="A11" sqref="A11:A61"/>
    </sheetView>
  </sheetViews>
  <sheetFormatPr baseColWidth="10" defaultRowHeight="16" x14ac:dyDescent="0.2"/>
  <cols>
    <col min="1" max="1" width="16" style="1" customWidth="1"/>
    <col min="2" max="3" width="10.83203125" style="1"/>
    <col min="4" max="5" width="12.83203125" style="1" bestFit="1" customWidth="1"/>
    <col min="6" max="16384" width="10.83203125" style="1"/>
  </cols>
  <sheetData>
    <row r="1" spans="1:9" x14ac:dyDescent="0.2">
      <c r="A1" s="11" t="s">
        <v>28</v>
      </c>
      <c r="B1"/>
      <c r="C1"/>
      <c r="D1"/>
      <c r="E1" t="s">
        <v>23</v>
      </c>
      <c r="F1" t="s">
        <v>24</v>
      </c>
      <c r="G1" t="s">
        <v>25</v>
      </c>
      <c r="I1" s="3" t="s">
        <v>29</v>
      </c>
    </row>
    <row r="2" spans="1:9" x14ac:dyDescent="0.2">
      <c r="A2"/>
      <c r="B2"/>
      <c r="C2"/>
      <c r="D2"/>
      <c r="E2"/>
      <c r="F2"/>
      <c r="G2"/>
      <c r="I2" s="3" t="s">
        <v>30</v>
      </c>
    </row>
    <row r="3" spans="1:9" x14ac:dyDescent="0.2">
      <c r="A3" t="s">
        <v>26</v>
      </c>
      <c r="B3" t="s">
        <v>27</v>
      </c>
      <c r="C3" s="9">
        <f>$G$3</f>
        <v>592949.12622450071</v>
      </c>
      <c r="D3"/>
      <c r="E3" s="10">
        <f>master!$B$2</f>
        <v>86</v>
      </c>
      <c r="F3" s="9">
        <f>E3/14.6959488</f>
        <v>5.8519528864988972</v>
      </c>
      <c r="G3" s="9">
        <f>F3*101325</f>
        <v>592949.12622450071</v>
      </c>
      <c r="I3" s="3" t="s">
        <v>32</v>
      </c>
    </row>
    <row r="4" spans="1:9" x14ac:dyDescent="0.2">
      <c r="A4" t="s">
        <v>1</v>
      </c>
      <c r="B4" t="s">
        <v>1</v>
      </c>
      <c r="C4" t="s">
        <v>1</v>
      </c>
      <c r="D4"/>
      <c r="E4"/>
      <c r="F4"/>
      <c r="G4"/>
    </row>
    <row r="5" spans="1:9" x14ac:dyDescent="0.2">
      <c r="A5" t="s">
        <v>1</v>
      </c>
      <c r="B5" t="s">
        <v>1</v>
      </c>
      <c r="C5" t="s">
        <v>1</v>
      </c>
      <c r="D5"/>
      <c r="E5"/>
      <c r="F5"/>
      <c r="G5"/>
      <c r="I5" s="3" t="s">
        <v>47</v>
      </c>
    </row>
    <row r="6" spans="1:9" x14ac:dyDescent="0.2">
      <c r="A6" t="s">
        <v>1</v>
      </c>
      <c r="B6" t="s">
        <v>1</v>
      </c>
      <c r="C6" s="10" t="s">
        <v>1</v>
      </c>
      <c r="D6"/>
      <c r="E6"/>
      <c r="F6"/>
      <c r="G6"/>
      <c r="I6" s="3" t="s">
        <v>48</v>
      </c>
    </row>
    <row r="7" spans="1:9" x14ac:dyDescent="0.2">
      <c r="A7" s="1" t="s">
        <v>1</v>
      </c>
      <c r="B7" s="1" t="s">
        <v>1</v>
      </c>
    </row>
    <row r="9" spans="1:9" x14ac:dyDescent="0.2">
      <c r="D9" s="1" t="s">
        <v>49</v>
      </c>
      <c r="E9" s="1" t="s">
        <v>50</v>
      </c>
    </row>
    <row r="10" spans="1:9" x14ac:dyDescent="0.2">
      <c r="A10" s="1" t="s">
        <v>4</v>
      </c>
      <c r="B10" s="1" t="s">
        <v>5</v>
      </c>
      <c r="C10" s="1" t="s">
        <v>6</v>
      </c>
      <c r="D10" s="1" t="s">
        <v>31</v>
      </c>
      <c r="E10" s="1" t="s">
        <v>46</v>
      </c>
    </row>
    <row r="11" spans="1:9" x14ac:dyDescent="0.2">
      <c r="A11" s="1">
        <v>278.14999999999998</v>
      </c>
      <c r="B11" s="1">
        <f>A11-273.15</f>
        <v>5</v>
      </c>
      <c r="C11" s="4">
        <f>(9/5)*B11+32</f>
        <v>41</v>
      </c>
      <c r="D11" s="1">
        <f>2*surfacetension!G11/(vaporpressure!K11-$C$3)</f>
        <v>-1.0846652431408545E-7</v>
      </c>
      <c r="E11" s="1">
        <f>((vapordensity!G11/liquiddensity!G11)^(1/3))*D11</f>
        <v>-3.4668788789719068E-8</v>
      </c>
    </row>
    <row r="12" spans="1:9" x14ac:dyDescent="0.2">
      <c r="A12" s="1">
        <v>279.14999999999998</v>
      </c>
      <c r="B12" s="1">
        <f>A12-273.15</f>
        <v>6</v>
      </c>
      <c r="C12" s="4">
        <f>(9/5)*B12+32</f>
        <v>42.8</v>
      </c>
      <c r="D12" s="1">
        <f>2*surfacetension!G12/(vaporpressure!K12-$C$3)</f>
        <v>-1.2431730843159319E-7</v>
      </c>
      <c r="E12" s="1">
        <f>((vapordensity!G12/liquiddensity!G12)^(1/3))*D12</f>
        <v>-4.0200234548025544E-8</v>
      </c>
    </row>
    <row r="13" spans="1:9" x14ac:dyDescent="0.2">
      <c r="A13" s="1">
        <v>280.14999999999998</v>
      </c>
      <c r="B13" s="1">
        <f t="shared" ref="B13:B61" si="0">A13-273.15</f>
        <v>7</v>
      </c>
      <c r="C13" s="4">
        <f t="shared" ref="C13:C61" si="1">(9/5)*B13+32</f>
        <v>44.6</v>
      </c>
      <c r="D13" s="1">
        <f>2*surfacetension!G13/(vaporpressure!K13-$C$3)</f>
        <v>-1.4724448239521974E-7</v>
      </c>
      <c r="E13" s="1">
        <f>((vapordensity!G13/liquiddensity!G13)^(1/3))*D13</f>
        <v>-4.81702962518387E-8</v>
      </c>
    </row>
    <row r="14" spans="1:9" x14ac:dyDescent="0.2">
      <c r="A14" s="1">
        <v>281.14999999999998</v>
      </c>
      <c r="B14" s="1">
        <f t="shared" si="0"/>
        <v>8</v>
      </c>
      <c r="C14" s="4">
        <f t="shared" si="1"/>
        <v>46.4</v>
      </c>
      <c r="D14" s="1">
        <f>2*surfacetension!G14/(vaporpressure!K14-$C$3)</f>
        <v>-1.8327139268136105E-7</v>
      </c>
      <c r="E14" s="1">
        <f>((vapordensity!G14/liquiddensity!G14)^(1/3))*D14</f>
        <v>-6.0653801071499574E-8</v>
      </c>
    </row>
    <row r="15" spans="1:9" x14ac:dyDescent="0.2">
      <c r="A15" s="1">
        <v>282.14999999999998</v>
      </c>
      <c r="B15" s="1">
        <f t="shared" si="0"/>
        <v>9</v>
      </c>
      <c r="C15" s="4">
        <f t="shared" si="1"/>
        <v>48.2</v>
      </c>
      <c r="D15" s="1">
        <f>2*surfacetension!G15/(vaporpressure!K15-$C$3)</f>
        <v>-2.4786213308431086E-7</v>
      </c>
      <c r="E15" s="1">
        <f>((vapordensity!G15/liquiddensity!G15)^(1/3))*D15</f>
        <v>-8.2980656251099201E-8</v>
      </c>
    </row>
    <row r="16" spans="1:9" x14ac:dyDescent="0.2">
      <c r="A16" s="1">
        <v>283.14999999999998</v>
      </c>
      <c r="B16" s="1">
        <f t="shared" si="0"/>
        <v>10</v>
      </c>
      <c r="C16" s="4">
        <f t="shared" si="1"/>
        <v>50</v>
      </c>
      <c r="D16" s="1">
        <f>2*surfacetension!G16/(vaporpressure!K16-$C$3)</f>
        <v>-3.9669599936987281E-7</v>
      </c>
      <c r="E16" s="1">
        <f>((vapordensity!G16/liquiddensity!G16)^(1/3))*D16</f>
        <v>-1.3434500628059573E-7</v>
      </c>
    </row>
    <row r="17" spans="1:5" x14ac:dyDescent="0.2">
      <c r="A17" s="1">
        <v>284.14999999999998</v>
      </c>
      <c r="B17" s="1">
        <f t="shared" si="0"/>
        <v>11</v>
      </c>
      <c r="C17" s="4">
        <f t="shared" si="1"/>
        <v>51.8</v>
      </c>
      <c r="D17" s="1">
        <f>2*surfacetension!G17/(vaporpressure!K17-$C$3)</f>
        <v>-1.1000597026825629E-6</v>
      </c>
      <c r="E17" s="1">
        <f>((vapordensity!G17/liquiddensity!G17)^(1/3))*D17</f>
        <v>-3.768453484892052E-7</v>
      </c>
    </row>
    <row r="18" spans="1:5" x14ac:dyDescent="0.2">
      <c r="A18" s="1">
        <v>285.14999999999998</v>
      </c>
      <c r="B18" s="1">
        <f t="shared" si="0"/>
        <v>12</v>
      </c>
      <c r="C18" s="4">
        <f t="shared" si="1"/>
        <v>53.6</v>
      </c>
      <c r="D18" s="1">
        <f>2*surfacetension!G18/(vaporpressure!K18-$C$3)</f>
        <v>1.2384985122669839E-6</v>
      </c>
      <c r="E18" s="1">
        <f>((vapordensity!G18/liquiddensity!G18)^(1/3))*D18</f>
        <v>4.2915779709222279E-7</v>
      </c>
    </row>
    <row r="19" spans="1:5" x14ac:dyDescent="0.2">
      <c r="A19" s="1">
        <v>286.14999999999998</v>
      </c>
      <c r="B19" s="1">
        <f t="shared" si="0"/>
        <v>13</v>
      </c>
      <c r="C19" s="4">
        <f t="shared" si="1"/>
        <v>55.400000000000006</v>
      </c>
      <c r="D19" s="1">
        <f>2*surfacetension!G19/(vaporpressure!K19-$C$3)</f>
        <v>3.7954372328847727E-7</v>
      </c>
      <c r="E19" s="1">
        <f>((vapordensity!G19/liquiddensity!G19)^(1/3))*D19</f>
        <v>1.3302760544750473E-7</v>
      </c>
    </row>
    <row r="20" spans="1:5" x14ac:dyDescent="0.2">
      <c r="A20" s="1">
        <v>287.14999999999998</v>
      </c>
      <c r="B20" s="1">
        <f t="shared" si="0"/>
        <v>14</v>
      </c>
      <c r="C20" s="4">
        <f t="shared" si="1"/>
        <v>57.2</v>
      </c>
      <c r="D20" s="1">
        <f>2*surfacetension!G20/(vaporpressure!K20-$C$3)</f>
        <v>2.1831107918076792E-7</v>
      </c>
      <c r="E20" s="1">
        <f>((vapordensity!G20/liquiddensity!G20)^(1/3))*D20</f>
        <v>7.7395047660498251E-8</v>
      </c>
    </row>
    <row r="21" spans="1:5" x14ac:dyDescent="0.2">
      <c r="A21" s="1">
        <v>288.14999999999998</v>
      </c>
      <c r="B21" s="1">
        <f t="shared" si="0"/>
        <v>15</v>
      </c>
      <c r="C21" s="4">
        <f t="shared" si="1"/>
        <v>59</v>
      </c>
      <c r="D21" s="1">
        <f>2*surfacetension!G21/(vaporpressure!K21-$C$3)</f>
        <v>1.5030124281921821E-7</v>
      </c>
      <c r="E21" s="1">
        <f>((vapordensity!G21/liquiddensity!G21)^(1/3))*D21</f>
        <v>5.3894359894320571E-8</v>
      </c>
    </row>
    <row r="22" spans="1:5" x14ac:dyDescent="0.2">
      <c r="A22" s="1">
        <v>289.14999999999998</v>
      </c>
      <c r="B22" s="1">
        <f t="shared" si="0"/>
        <v>16</v>
      </c>
      <c r="C22" s="4">
        <f t="shared" si="1"/>
        <v>60.8</v>
      </c>
      <c r="D22" s="1">
        <f>2*surfacetension!G22/(vaporpressure!K22-$C$3)</f>
        <v>1.1287222811605871E-7</v>
      </c>
      <c r="E22" s="1">
        <f>((vapordensity!G22/liquiddensity!G22)^(1/3))*D22</f>
        <v>4.0935197546157006E-8</v>
      </c>
    </row>
    <row r="23" spans="1:5" x14ac:dyDescent="0.2">
      <c r="A23" s="1">
        <v>290.14999999999998</v>
      </c>
      <c r="B23" s="1">
        <f t="shared" si="0"/>
        <v>17</v>
      </c>
      <c r="C23" s="4">
        <f t="shared" si="1"/>
        <v>62.6</v>
      </c>
      <c r="D23" s="1">
        <f>2*surfacetension!G23/(vaporpressure!K23-$C$3)</f>
        <v>8.9214480714926712E-8</v>
      </c>
      <c r="E23" s="1">
        <f>((vapordensity!G23/liquiddensity!G23)^(1/3))*D23</f>
        <v>3.2724612993571572E-8</v>
      </c>
    </row>
    <row r="24" spans="1:5" x14ac:dyDescent="0.2">
      <c r="A24" s="1">
        <v>291.14999999999998</v>
      </c>
      <c r="B24" s="1">
        <f t="shared" si="0"/>
        <v>18</v>
      </c>
      <c r="C24" s="4">
        <f t="shared" si="1"/>
        <v>64.400000000000006</v>
      </c>
      <c r="D24" s="1">
        <f>2*surfacetension!G24/(vaporpressure!K24-$C$3)</f>
        <v>7.2926007691385203E-8</v>
      </c>
      <c r="E24" s="1">
        <f>((vapordensity!G24/liquiddensity!G24)^(1/3))*D24</f>
        <v>2.7055204668256547E-8</v>
      </c>
    </row>
    <row r="25" spans="1:5" x14ac:dyDescent="0.2">
      <c r="A25" s="1">
        <v>292.14999999999998</v>
      </c>
      <c r="B25" s="1">
        <f t="shared" si="0"/>
        <v>19</v>
      </c>
      <c r="C25" s="4">
        <f t="shared" si="1"/>
        <v>66.2</v>
      </c>
      <c r="D25" s="1">
        <f>2*surfacetension!G25/(vaporpressure!K25-$C$3)</f>
        <v>6.1046349510281154E-8</v>
      </c>
      <c r="E25" s="1">
        <f>((vapordensity!G25/liquiddensity!G25)^(1/3))*D25</f>
        <v>2.2905829451273543E-8</v>
      </c>
    </row>
    <row r="26" spans="1:5" x14ac:dyDescent="0.2">
      <c r="A26" s="1">
        <v>293.14999999999998</v>
      </c>
      <c r="B26" s="1">
        <f t="shared" si="0"/>
        <v>20</v>
      </c>
      <c r="C26" s="4">
        <f t="shared" si="1"/>
        <v>68</v>
      </c>
      <c r="D26" s="1">
        <f>2*surfacetension!G26/(vaporpressure!K26-$C$3)</f>
        <v>5.2019794054087745E-8</v>
      </c>
      <c r="E26" s="1">
        <f>((vapordensity!G26/liquiddensity!G26)^(1/3))*D26</f>
        <v>1.9741385665865942E-8</v>
      </c>
    </row>
    <row r="27" spans="1:5" x14ac:dyDescent="0.2">
      <c r="A27" s="1">
        <v>294.14999999999998</v>
      </c>
      <c r="B27" s="1">
        <f t="shared" si="0"/>
        <v>21</v>
      </c>
      <c r="C27" s="4">
        <f t="shared" si="1"/>
        <v>69.800000000000011</v>
      </c>
      <c r="D27" s="1">
        <f>2*surfacetension!G27/(vaporpressure!K27-$C$3)</f>
        <v>4.4932391810625807E-8</v>
      </c>
      <c r="E27" s="1">
        <f>((vapordensity!G27/liquiddensity!G27)^(1/3))*D27</f>
        <v>1.7245686568117055E-8</v>
      </c>
    </row>
    <row r="28" spans="1:5" x14ac:dyDescent="0.2">
      <c r="A28" s="1">
        <v>295.14999999999998</v>
      </c>
      <c r="B28" s="1">
        <f t="shared" si="0"/>
        <v>22</v>
      </c>
      <c r="C28" s="4">
        <f t="shared" si="1"/>
        <v>71.599999999999994</v>
      </c>
      <c r="D28" s="1">
        <f>2*surfacetension!G28/(vaporpressure!K28-$C$3)</f>
        <v>3.9232726618260992E-8</v>
      </c>
      <c r="E28" s="1">
        <f>((vapordensity!G28/liquiddensity!G28)^(1/3))*D28</f>
        <v>1.5229588690161743E-8</v>
      </c>
    </row>
    <row r="29" spans="1:5" x14ac:dyDescent="0.2">
      <c r="A29" s="1">
        <v>296.14999999999998</v>
      </c>
      <c r="B29" s="1">
        <f t="shared" si="0"/>
        <v>23</v>
      </c>
      <c r="C29" s="4">
        <f t="shared" si="1"/>
        <v>73.400000000000006</v>
      </c>
      <c r="D29" s="1">
        <f>2*surfacetension!G29/(vaporpressure!K29-$C$3)</f>
        <v>3.4555180614472255E-8</v>
      </c>
      <c r="E29" s="1">
        <f>((vapordensity!G29/liquiddensity!G29)^(1/3))*D29</f>
        <v>1.3566343357105074E-8</v>
      </c>
    </row>
    <row r="30" spans="1:5" x14ac:dyDescent="0.2">
      <c r="A30" s="1">
        <v>297.14999999999998</v>
      </c>
      <c r="B30" s="1">
        <f t="shared" si="0"/>
        <v>24</v>
      </c>
      <c r="C30" s="4">
        <f t="shared" si="1"/>
        <v>75.2</v>
      </c>
      <c r="D30" s="1">
        <f>2*surfacetension!G30/(vaporpressure!K30-$C$3)</f>
        <v>3.0653511619177244E-8</v>
      </c>
      <c r="E30" s="1">
        <f>((vapordensity!G30/liquiddensity!G30)^(1/3))*D30</f>
        <v>1.2171609664501613E-8</v>
      </c>
    </row>
    <row r="31" spans="1:5" x14ac:dyDescent="0.2">
      <c r="A31" s="1">
        <v>298.14999999999998</v>
      </c>
      <c r="B31" s="1">
        <f t="shared" si="0"/>
        <v>25</v>
      </c>
      <c r="C31" s="4">
        <f t="shared" si="1"/>
        <v>77</v>
      </c>
      <c r="D31" s="1">
        <f>2*surfacetension!G31/(vaporpressure!K31-$C$3)</f>
        <v>2.7353379109276569E-8</v>
      </c>
      <c r="E31" s="1">
        <f>((vapordensity!G31/liquiddensity!G31)^(1/3))*D31</f>
        <v>1.098509487215891E-8</v>
      </c>
    </row>
    <row r="32" spans="1:5" x14ac:dyDescent="0.2">
      <c r="A32" s="1">
        <v>299.14999999999998</v>
      </c>
      <c r="B32" s="1">
        <f t="shared" si="0"/>
        <v>26</v>
      </c>
      <c r="C32" s="4">
        <f t="shared" si="1"/>
        <v>78.800000000000011</v>
      </c>
      <c r="D32" s="1">
        <f>2*surfacetension!G32/(vaporpressure!K32-$C$3)</f>
        <v>2.4531812299833815E-8</v>
      </c>
      <c r="E32" s="1">
        <f>((vapordensity!G32/liquiddensity!G32)^(1/3))*D32</f>
        <v>9.964522432878039E-9</v>
      </c>
    </row>
    <row r="33" spans="1:5" x14ac:dyDescent="0.2">
      <c r="A33" s="1">
        <v>300.14999999999998</v>
      </c>
      <c r="B33" s="1">
        <f t="shared" si="0"/>
        <v>27</v>
      </c>
      <c r="C33" s="4">
        <f t="shared" si="1"/>
        <v>80.599999999999994</v>
      </c>
      <c r="D33" s="1">
        <f>2*surfacetension!G33/(vaporpressure!K33-$C$3)</f>
        <v>2.2093735668503324E-8</v>
      </c>
      <c r="E33" s="1">
        <f>((vapordensity!G33/liquiddensity!G33)^(1/3))*D33</f>
        <v>9.0767043214792112E-9</v>
      </c>
    </row>
    <row r="34" spans="1:5" x14ac:dyDescent="0.2">
      <c r="A34" s="1">
        <v>301.14999999999998</v>
      </c>
      <c r="B34" s="1">
        <f t="shared" si="0"/>
        <v>28</v>
      </c>
      <c r="C34" s="4">
        <f t="shared" si="1"/>
        <v>82.4</v>
      </c>
      <c r="D34" s="1">
        <f>2*surfacetension!G34/(vaporpressure!K34-$C$3)</f>
        <v>1.9969957753893739E-8</v>
      </c>
      <c r="E34" s="1">
        <f>((vapordensity!G34/liquiddensity!G34)^(1/3))*D34</f>
        <v>8.2981381563862738E-9</v>
      </c>
    </row>
    <row r="35" spans="1:5" x14ac:dyDescent="0.2">
      <c r="A35" s="1">
        <v>302.14999999999998</v>
      </c>
      <c r="B35" s="1">
        <f t="shared" si="0"/>
        <v>29</v>
      </c>
      <c r="C35" s="4">
        <f t="shared" si="1"/>
        <v>84.2</v>
      </c>
      <c r="D35" s="1">
        <f>2*surfacetension!G35/(vaporpressure!K35-$C$3)</f>
        <v>1.8105979342779536E-8</v>
      </c>
      <c r="E35" s="1">
        <f>((vapordensity!G35/liquiddensity!G35)^(1/3))*D35</f>
        <v>7.6097337345957748E-9</v>
      </c>
    </row>
    <row r="36" spans="1:5" x14ac:dyDescent="0.2">
      <c r="A36" s="1">
        <v>303.14999999999998</v>
      </c>
      <c r="B36" s="1">
        <f t="shared" si="0"/>
        <v>30</v>
      </c>
      <c r="C36" s="4">
        <f t="shared" si="1"/>
        <v>86</v>
      </c>
      <c r="D36" s="1">
        <f>2*surfacetension!G36/(vaporpressure!K36-$C$3)</f>
        <v>1.645918317530011E-8</v>
      </c>
      <c r="E36" s="1">
        <f>((vapordensity!G36/liquiddensity!G36)^(1/3))*D36</f>
        <v>6.9972440684003455E-9</v>
      </c>
    </row>
    <row r="37" spans="1:5" x14ac:dyDescent="0.2">
      <c r="A37" s="1">
        <v>304.14999999999998</v>
      </c>
      <c r="B37" s="1">
        <f t="shared" si="0"/>
        <v>31</v>
      </c>
      <c r="C37" s="4">
        <f t="shared" si="1"/>
        <v>87.800000000000011</v>
      </c>
      <c r="D37" s="1">
        <f>2*surfacetension!G37/(vaporpressure!K37-$C$3)</f>
        <v>1.4994891717631368E-8</v>
      </c>
      <c r="E37" s="1">
        <f>((vapordensity!G37/liquiddensity!G37)^(1/3))*D37</f>
        <v>6.4481887879447267E-9</v>
      </c>
    </row>
    <row r="38" spans="1:5" x14ac:dyDescent="0.2">
      <c r="A38" s="1">
        <v>305.14999999999998</v>
      </c>
      <c r="B38" s="1">
        <f t="shared" si="0"/>
        <v>32</v>
      </c>
      <c r="C38" s="4">
        <f t="shared" si="1"/>
        <v>89.6</v>
      </c>
      <c r="D38" s="1">
        <f>2*surfacetension!G38/(vaporpressure!K38-$C$3)</f>
        <v>1.369038345966965E-8</v>
      </c>
      <c r="E38" s="1">
        <f>((vapordensity!G38/liquiddensity!G38)^(1/3))*D38</f>
        <v>5.9552193450277543E-9</v>
      </c>
    </row>
    <row r="39" spans="1:5" x14ac:dyDescent="0.2">
      <c r="A39" s="1">
        <v>306.14999999999998</v>
      </c>
      <c r="B39" s="1">
        <f t="shared" si="0"/>
        <v>33</v>
      </c>
      <c r="C39" s="4">
        <f t="shared" si="1"/>
        <v>91.4</v>
      </c>
      <c r="D39" s="1">
        <f>2*surfacetension!G39/(vaporpressure!K39-$C$3)</f>
        <v>1.2517323263116269E-8</v>
      </c>
      <c r="E39" s="1">
        <f>((vapordensity!G39/liquiddensity!G39)^(1/3))*D39</f>
        <v>5.5081741031298609E-9</v>
      </c>
    </row>
    <row r="40" spans="1:5" x14ac:dyDescent="0.2">
      <c r="A40" s="1">
        <v>307.14999999999998</v>
      </c>
      <c r="B40" s="1">
        <f t="shared" si="0"/>
        <v>34</v>
      </c>
      <c r="C40" s="4">
        <f t="shared" si="1"/>
        <v>93.2</v>
      </c>
      <c r="D40" s="1">
        <f>2*surfacetension!G40/(vaporpressure!K40-$C$3)</f>
        <v>1.1461389052450329E-8</v>
      </c>
      <c r="E40" s="1">
        <f>((vapordensity!G40/liquiddensity!G40)^(1/3))*D40</f>
        <v>5.1021887250815329E-9</v>
      </c>
    </row>
    <row r="41" spans="1:5" x14ac:dyDescent="0.2">
      <c r="A41" s="1">
        <v>308.14999999999998</v>
      </c>
      <c r="B41" s="1">
        <f t="shared" si="0"/>
        <v>35</v>
      </c>
      <c r="C41" s="4">
        <f t="shared" si="1"/>
        <v>95</v>
      </c>
      <c r="D41" s="1">
        <f>2*surfacetension!G41/(vaporpressure!K41-$C$3)</f>
        <v>1.0505002948270253E-8</v>
      </c>
      <c r="E41" s="1">
        <f>((vapordensity!G41/liquiddensity!G41)^(1/3))*D41</f>
        <v>4.731184409370553E-9</v>
      </c>
    </row>
    <row r="42" spans="1:5" x14ac:dyDescent="0.2">
      <c r="A42" s="1">
        <v>309.14999999999998</v>
      </c>
      <c r="B42" s="1">
        <f t="shared" si="0"/>
        <v>36</v>
      </c>
      <c r="C42" s="4">
        <f t="shared" si="1"/>
        <v>96.8</v>
      </c>
      <c r="D42" s="1">
        <f>2*surfacetension!G42/(vaporpressure!K42-$C$3)</f>
        <v>9.6383075029526282E-9</v>
      </c>
      <c r="E42" s="1">
        <f>((vapordensity!G42/liquiddensity!G42)^(1/3))*D42</f>
        <v>4.391931345659451E-9</v>
      </c>
    </row>
    <row r="43" spans="1:5" x14ac:dyDescent="0.2">
      <c r="A43" s="1">
        <v>310.14999999999998</v>
      </c>
      <c r="B43" s="1">
        <f t="shared" si="0"/>
        <v>37</v>
      </c>
      <c r="C43" s="4">
        <f t="shared" si="1"/>
        <v>98.600000000000009</v>
      </c>
      <c r="D43" s="1">
        <f>2*surfacetension!G43/(vaporpressure!K43-$C$3)</f>
        <v>8.8500927075849795E-9</v>
      </c>
      <c r="E43" s="1">
        <f>((vapordensity!G43/liquiddensity!G43)^(1/3))*D43</f>
        <v>4.0804302407188679E-9</v>
      </c>
    </row>
    <row r="44" spans="1:5" x14ac:dyDescent="0.2">
      <c r="A44" s="1">
        <v>311.14999999999998</v>
      </c>
      <c r="B44" s="1">
        <f t="shared" si="0"/>
        <v>38</v>
      </c>
      <c r="C44" s="4">
        <f t="shared" si="1"/>
        <v>100.4</v>
      </c>
      <c r="D44" s="1">
        <f>2*surfacetension!G44/(vaporpressure!K44-$C$3)</f>
        <v>8.1305179208003303E-9</v>
      </c>
      <c r="E44" s="1">
        <f>((vapordensity!G44/liquiddensity!G44)^(1/3))*D44</f>
        <v>3.7931330679409691E-9</v>
      </c>
    </row>
    <row r="45" spans="1:5" x14ac:dyDescent="0.2">
      <c r="A45" s="1">
        <v>312.14999999999998</v>
      </c>
      <c r="B45" s="1">
        <f t="shared" si="0"/>
        <v>39</v>
      </c>
      <c r="C45" s="4">
        <f t="shared" si="1"/>
        <v>102.2</v>
      </c>
      <c r="D45" s="1">
        <f>2*surfacetension!G45/(vaporpressure!K45-$C$3)</f>
        <v>7.471531563958487E-9</v>
      </c>
      <c r="E45" s="1">
        <f>((vapordensity!G45/liquiddensity!G45)^(1/3))*D45</f>
        <v>3.527443509779468E-9</v>
      </c>
    </row>
    <row r="46" spans="1:5" x14ac:dyDescent="0.2">
      <c r="A46" s="1">
        <v>313.14999999999998</v>
      </c>
      <c r="B46" s="1">
        <f t="shared" si="0"/>
        <v>40</v>
      </c>
      <c r="C46" s="4">
        <f t="shared" si="1"/>
        <v>104</v>
      </c>
      <c r="D46" s="1">
        <f>2*surfacetension!G46/(vaporpressure!K46-$C$3)</f>
        <v>6.8680706883450972E-9</v>
      </c>
      <c r="E46" s="1">
        <f>((vapordensity!G46/liquiddensity!G46)^(1/3))*D46</f>
        <v>3.2816085944042379E-9</v>
      </c>
    </row>
    <row r="47" spans="1:5" x14ac:dyDescent="0.2">
      <c r="A47" s="1">
        <v>314.14999999999998</v>
      </c>
      <c r="B47" s="1">
        <f t="shared" si="0"/>
        <v>41</v>
      </c>
      <c r="C47" s="4">
        <f t="shared" si="1"/>
        <v>105.8</v>
      </c>
      <c r="D47" s="1">
        <f>2*surfacetension!G47/(vaporpressure!K47-$C$3)</f>
        <v>6.313583070506483E-9</v>
      </c>
      <c r="E47" s="1">
        <f>((vapordensity!G47/liquiddensity!G47)^(1/3))*D47</f>
        <v>3.0532885398221285E-9</v>
      </c>
    </row>
    <row r="48" spans="1:5" x14ac:dyDescent="0.2">
      <c r="A48" s="1">
        <v>315.14999999999998</v>
      </c>
      <c r="B48" s="1">
        <f t="shared" si="0"/>
        <v>42</v>
      </c>
      <c r="C48" s="4">
        <f t="shared" si="1"/>
        <v>107.60000000000001</v>
      </c>
      <c r="D48" s="1">
        <f>2*surfacetension!G48/(vaporpressure!K48-$C$3)</f>
        <v>5.8024209375450983E-9</v>
      </c>
      <c r="E48" s="1">
        <f>((vapordensity!G48/liquiddensity!G48)^(1/3))*D48</f>
        <v>2.8403610817663997E-9</v>
      </c>
    </row>
    <row r="49" spans="1:5" x14ac:dyDescent="0.2">
      <c r="A49" s="1">
        <v>316.14999999999998</v>
      </c>
      <c r="B49" s="1">
        <f t="shared" si="0"/>
        <v>43</v>
      </c>
      <c r="C49" s="4">
        <f t="shared" si="1"/>
        <v>109.4</v>
      </c>
      <c r="D49" s="1">
        <f>2*surfacetension!G49/(vaporpressure!K49-$C$3)</f>
        <v>5.331699763946517E-9</v>
      </c>
      <c r="E49" s="1">
        <f>((vapordensity!G49/liquiddensity!G49)^(1/3))*D49</f>
        <v>2.6421763047283142E-9</v>
      </c>
    </row>
    <row r="50" spans="1:5" x14ac:dyDescent="0.2">
      <c r="A50" s="1">
        <v>317.14999999999998</v>
      </c>
      <c r="B50" s="1">
        <f t="shared" si="0"/>
        <v>44</v>
      </c>
      <c r="C50" s="4">
        <f t="shared" si="1"/>
        <v>111.2</v>
      </c>
      <c r="D50" s="1">
        <f>2*surfacetension!G50/(vaporpressure!K50-$C$3)</f>
        <v>4.8970435846014371E-9</v>
      </c>
      <c r="E50" s="1">
        <f>((vapordensity!G50/liquiddensity!G50)^(1/3))*D50</f>
        <v>2.457043145882765E-9</v>
      </c>
    </row>
    <row r="51" spans="1:5" x14ac:dyDescent="0.2">
      <c r="A51" s="1">
        <v>318.14999999999998</v>
      </c>
      <c r="B51" s="1">
        <f t="shared" si="0"/>
        <v>45</v>
      </c>
      <c r="C51" s="4">
        <f t="shared" si="1"/>
        <v>113</v>
      </c>
      <c r="D51" s="1">
        <f>2*surfacetension!G51/(vaporpressure!K51-$C$3)</f>
        <v>4.4943481437510572E-9</v>
      </c>
      <c r="E51" s="1">
        <f>((vapordensity!G51/liquiddensity!G51)^(1/3))*D51</f>
        <v>2.2833657371835309E-9</v>
      </c>
    </row>
    <row r="52" spans="1:5" x14ac:dyDescent="0.2">
      <c r="A52" s="1">
        <v>319.14999999999998</v>
      </c>
      <c r="B52" s="1">
        <f t="shared" si="0"/>
        <v>46</v>
      </c>
      <c r="C52" s="4">
        <f t="shared" si="1"/>
        <v>114.8</v>
      </c>
      <c r="D52" s="1">
        <f>2*surfacetension!G52/(vaporpressure!K52-$C$3)</f>
        <v>4.1220205627216089E-9</v>
      </c>
      <c r="E52" s="1">
        <f>((vapordensity!G52/liquiddensity!G52)^(1/3))*D52</f>
        <v>2.1208305328426898E-9</v>
      </c>
    </row>
    <row r="53" spans="1:5" x14ac:dyDescent="0.2">
      <c r="A53" s="1">
        <v>320.14999999999998</v>
      </c>
      <c r="B53" s="1">
        <f t="shared" si="0"/>
        <v>47</v>
      </c>
      <c r="C53" s="4">
        <f t="shared" si="1"/>
        <v>116.60000000000001</v>
      </c>
      <c r="D53" s="1">
        <f>2*surfacetension!G53/(vaporpressure!K53-$C$3)</f>
        <v>3.7766938329791448E-9</v>
      </c>
      <c r="E53" s="1">
        <f>((vapordensity!G53/liquiddensity!G53)^(1/3))*D53</f>
        <v>1.9682397648260815E-9</v>
      </c>
    </row>
    <row r="54" spans="1:5" x14ac:dyDescent="0.2">
      <c r="A54" s="1">
        <v>321.14999999999998</v>
      </c>
      <c r="B54" s="1">
        <f t="shared" si="0"/>
        <v>48</v>
      </c>
      <c r="C54" s="4">
        <f t="shared" si="1"/>
        <v>118.4</v>
      </c>
      <c r="D54" s="1">
        <f>2*surfacetension!G54/(vaporpressure!K54-$C$3)</f>
        <v>3.4560809252679778E-9</v>
      </c>
      <c r="E54" s="1">
        <f>((vapordensity!G54/liquiddensity!G54)^(1/3))*D54</f>
        <v>1.8246541694890692E-9</v>
      </c>
    </row>
    <row r="55" spans="1:5" x14ac:dyDescent="0.2">
      <c r="A55" s="1">
        <v>322.14999999999998</v>
      </c>
      <c r="B55" s="1">
        <f t="shared" si="0"/>
        <v>49</v>
      </c>
      <c r="C55" s="4">
        <f t="shared" si="1"/>
        <v>120.2</v>
      </c>
      <c r="D55" s="1">
        <f>2*surfacetension!G55/(vaporpressure!K55-$C$3)</f>
        <v>3.1584887270968726E-9</v>
      </c>
      <c r="E55" s="1">
        <f>((vapordensity!G55/liquiddensity!G55)^(1/3))*D55</f>
        <v>1.689583298733345E-9</v>
      </c>
    </row>
    <row r="56" spans="1:5" x14ac:dyDescent="0.2">
      <c r="A56" s="1">
        <v>323.14999999999998</v>
      </c>
      <c r="B56" s="1">
        <f t="shared" si="0"/>
        <v>50</v>
      </c>
      <c r="C56" s="4">
        <f t="shared" si="1"/>
        <v>122</v>
      </c>
      <c r="D56" s="1">
        <f>2*surfacetension!G56/(vaporpressure!K56-$C$3)</f>
        <v>2.8798570641934105E-9</v>
      </c>
      <c r="E56" s="1">
        <f>((vapordensity!G56/liquiddensity!G56)^(1/3))*D56</f>
        <v>1.5612663914613837E-9</v>
      </c>
    </row>
    <row r="57" spans="1:5" x14ac:dyDescent="0.2">
      <c r="A57" s="1">
        <v>324.14999999999998</v>
      </c>
      <c r="B57" s="1">
        <f t="shared" si="0"/>
        <v>51</v>
      </c>
      <c r="C57" s="4">
        <f t="shared" si="1"/>
        <v>123.8</v>
      </c>
      <c r="D57" s="1">
        <f>2*surfacetension!G57/(vaporpressure!K57-$C$3)</f>
        <v>2.6240159059214379E-9</v>
      </c>
      <c r="E57" s="1">
        <f>((vapordensity!G57/liquiddensity!G57)^(1/3))*D57</f>
        <v>1.4420047342663848E-9</v>
      </c>
    </row>
    <row r="58" spans="1:5" x14ac:dyDescent="0.2">
      <c r="A58" s="1">
        <v>325.14999999999998</v>
      </c>
      <c r="B58" s="1">
        <f t="shared" si="0"/>
        <v>52</v>
      </c>
      <c r="C58" s="4">
        <f t="shared" si="1"/>
        <v>125.60000000000001</v>
      </c>
      <c r="D58" s="1">
        <f>2*surfacetension!G58/(vaporpressure!K58-$C$3)</f>
        <v>2.3844563719490195E-9</v>
      </c>
      <c r="E58" s="1">
        <f>((vapordensity!G58/liquiddensity!G58)^(1/3))*D58</f>
        <v>1.3285500217658832E-9</v>
      </c>
    </row>
    <row r="59" spans="1:5" x14ac:dyDescent="0.2">
      <c r="A59" s="1">
        <v>326.14999999999998</v>
      </c>
      <c r="B59" s="1">
        <f t="shared" si="0"/>
        <v>53</v>
      </c>
      <c r="C59" s="4">
        <f t="shared" si="1"/>
        <v>127.4</v>
      </c>
      <c r="D59" s="1">
        <f>2*surfacetension!G59/(vaporpressure!K59-$C$3)</f>
        <v>2.1610045240958784E-9</v>
      </c>
      <c r="E59" s="1">
        <f>((vapordensity!G59/liquiddensity!G59)^(1/3))*D59</f>
        <v>1.2211372000193648E-9</v>
      </c>
    </row>
    <row r="60" spans="1:5" x14ac:dyDescent="0.2">
      <c r="A60" s="1">
        <v>327.14999999999998</v>
      </c>
      <c r="B60" s="1">
        <f t="shared" si="0"/>
        <v>54</v>
      </c>
      <c r="C60" s="4">
        <f t="shared" si="1"/>
        <v>129.19999999999999</v>
      </c>
      <c r="D60" s="1">
        <f>2*surfacetension!G60/(vaporpressure!K60-$C$3)</f>
        <v>1.9531758125082162E-9</v>
      </c>
      <c r="E60" s="1">
        <f>((vapordensity!G60/liquiddensity!G60)^(1/3))*D60</f>
        <v>1.119643355403816E-9</v>
      </c>
    </row>
    <row r="61" spans="1:5" x14ac:dyDescent="0.2">
      <c r="A61" s="1">
        <v>328.15</v>
      </c>
      <c r="B61" s="1">
        <f t="shared" si="0"/>
        <v>55</v>
      </c>
      <c r="C61" s="4">
        <f t="shared" si="1"/>
        <v>131</v>
      </c>
      <c r="D61" s="1">
        <f>2*surfacetension!G61/(vaporpressure!K61-$C$3)</f>
        <v>1.7594618509844436E-9</v>
      </c>
      <c r="E61" s="1">
        <f>((vapordensity!G61/liquiddensity!G61)^(1/3))*D61</f>
        <v>1.0235419342320619E-9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1"/>
  <sheetViews>
    <sheetView workbookViewId="0">
      <selection activeCell="J57" sqref="J57"/>
    </sheetView>
  </sheetViews>
  <sheetFormatPr baseColWidth="10" defaultRowHeight="16" x14ac:dyDescent="0.2"/>
  <cols>
    <col min="1" max="1" width="16" style="1" customWidth="1"/>
    <col min="2" max="3" width="10.83203125" style="1"/>
    <col min="4" max="4" width="12.83203125" style="1" bestFit="1" customWidth="1"/>
    <col min="5" max="5" width="12.1640625" style="1" bestFit="1" customWidth="1"/>
    <col min="6" max="6" width="12.83203125" style="1" bestFit="1" customWidth="1"/>
    <col min="7" max="7" width="12.1640625" style="1" bestFit="1" customWidth="1"/>
    <col min="8" max="8" width="10.83203125" style="1"/>
    <col min="9" max="9" width="12.1640625" style="1" bestFit="1" customWidth="1"/>
    <col min="10" max="16384" width="10.83203125" style="1"/>
  </cols>
  <sheetData>
    <row r="1" spans="1:12" x14ac:dyDescent="0.2">
      <c r="A1" s="11" t="s">
        <v>35</v>
      </c>
      <c r="B1"/>
      <c r="C1" s="1" t="s">
        <v>36</v>
      </c>
      <c r="D1"/>
      <c r="E1" t="s">
        <v>23</v>
      </c>
      <c r="F1" t="s">
        <v>24</v>
      </c>
      <c r="G1" t="s">
        <v>25</v>
      </c>
      <c r="I1" s="3" t="s">
        <v>44</v>
      </c>
    </row>
    <row r="2" spans="1:12" x14ac:dyDescent="0.2">
      <c r="A2"/>
      <c r="B2"/>
      <c r="C2"/>
      <c r="D2"/>
      <c r="E2"/>
      <c r="F2"/>
      <c r="G2"/>
      <c r="I2" s="3" t="s">
        <v>41</v>
      </c>
    </row>
    <row r="3" spans="1:12" x14ac:dyDescent="0.2">
      <c r="A3" t="s">
        <v>26</v>
      </c>
      <c r="B3" t="s">
        <v>27</v>
      </c>
      <c r="C3" s="9">
        <f>$G$3</f>
        <v>592949.12622450071</v>
      </c>
      <c r="D3"/>
      <c r="E3" s="10">
        <f>master!$B$2</f>
        <v>86</v>
      </c>
      <c r="F3" s="9">
        <f>E3/14.6959488</f>
        <v>5.8519528864988972</v>
      </c>
      <c r="G3" s="9">
        <f>F3*101325</f>
        <v>592949.12622450071</v>
      </c>
      <c r="I3" s="3" t="s">
        <v>42</v>
      </c>
    </row>
    <row r="4" spans="1:12" x14ac:dyDescent="0.2">
      <c r="A4" t="s">
        <v>1</v>
      </c>
      <c r="B4" t="s">
        <v>1</v>
      </c>
      <c r="C4" t="s">
        <v>1</v>
      </c>
      <c r="D4"/>
      <c r="E4"/>
      <c r="F4"/>
      <c r="G4"/>
      <c r="I4" s="3" t="s">
        <v>43</v>
      </c>
    </row>
    <row r="5" spans="1:12" x14ac:dyDescent="0.2">
      <c r="A5" t="s">
        <v>1</v>
      </c>
      <c r="B5" t="s">
        <v>1</v>
      </c>
      <c r="C5" t="s">
        <v>1</v>
      </c>
      <c r="D5"/>
      <c r="E5"/>
      <c r="F5"/>
      <c r="G5"/>
      <c r="I5" s="3" t="s">
        <v>45</v>
      </c>
    </row>
    <row r="6" spans="1:12" x14ac:dyDescent="0.2">
      <c r="A6" t="s">
        <v>1</v>
      </c>
      <c r="B6" t="s">
        <v>1</v>
      </c>
      <c r="C6" s="10" t="s">
        <v>1</v>
      </c>
      <c r="D6"/>
      <c r="E6"/>
      <c r="F6"/>
      <c r="G6"/>
    </row>
    <row r="7" spans="1:12" x14ac:dyDescent="0.2">
      <c r="A7" s="1" t="s">
        <v>1</v>
      </c>
      <c r="B7" s="1" t="s">
        <v>1</v>
      </c>
    </row>
    <row r="10" spans="1:12" x14ac:dyDescent="0.2">
      <c r="A10" s="1" t="s">
        <v>4</v>
      </c>
      <c r="B10" s="1" t="s">
        <v>5</v>
      </c>
      <c r="C10" s="1" t="s">
        <v>6</v>
      </c>
      <c r="D10" s="1" t="s">
        <v>37</v>
      </c>
      <c r="E10" s="1" t="s">
        <v>38</v>
      </c>
      <c r="F10" s="1" t="s">
        <v>39</v>
      </c>
      <c r="G10" s="1" t="s">
        <v>40</v>
      </c>
      <c r="H10" s="1" t="s">
        <v>1</v>
      </c>
      <c r="I10" s="1" t="s">
        <v>33</v>
      </c>
      <c r="J10" s="1" t="s">
        <v>34</v>
      </c>
    </row>
    <row r="11" spans="1:12" x14ac:dyDescent="0.2">
      <c r="A11" s="1">
        <v>278.14999999999998</v>
      </c>
      <c r="B11" s="1">
        <f>A11-273.15</f>
        <v>5</v>
      </c>
      <c r="C11" s="4">
        <f>(9/5)*B11+32</f>
        <v>41</v>
      </c>
      <c r="D11" s="1">
        <f>(4/3)*PI()*((Rcrit!D11)^3)*vapordensity!G11*latentheat!H11</f>
        <v>-2.1810761602757014E-14</v>
      </c>
      <c r="E11" s="1">
        <f>4*PI()*((Rcrit!D11)^2)*surfacetension!G11</f>
        <v>8.5752004522148243E-16</v>
      </c>
      <c r="F11" s="1">
        <f>4*PI()*((Rcrit!D11)^2)*surfacetension!I11*A11</f>
        <v>-4.3548814422343728E-15</v>
      </c>
      <c r="G11" s="1">
        <f>(4/3)*PI()*((Rcrit!D11)^3)*$C$3</f>
        <v>-3.1695179411236068E-15</v>
      </c>
      <c r="I11" s="1">
        <f>D11+E11-F11+G11</f>
        <v>-1.9767878056424763E-14</v>
      </c>
      <c r="J11" s="1">
        <f>6241509340000000*I11</f>
        <v>-123.38139552115621</v>
      </c>
      <c r="L11" s="12" t="s">
        <v>1</v>
      </c>
    </row>
    <row r="12" spans="1:12" x14ac:dyDescent="0.2">
      <c r="A12" s="1">
        <v>279.14999999999998</v>
      </c>
      <c r="B12" s="1">
        <f>A12-273.15</f>
        <v>6</v>
      </c>
      <c r="C12" s="4">
        <f>(9/5)*B12+32</f>
        <v>42.8</v>
      </c>
      <c r="D12" s="1">
        <f>(4/3)*PI()*((Rcrit!D12)^3)*vapordensity!G12*latentheat!H12</f>
        <v>-3.3690878255425726E-14</v>
      </c>
      <c r="E12" s="1">
        <f>4*PI()*((Rcrit!D12)^2)*surfacetension!G12</f>
        <v>1.1058937544834892E-15</v>
      </c>
      <c r="F12" s="1">
        <f>4*PI()*((Rcrit!D12)^2)*surfacetension!I12*A12</f>
        <v>-5.7304098016124632E-15</v>
      </c>
      <c r="G12" s="1">
        <f>(4/3)*PI()*((Rcrit!D12)^3)*$C$3</f>
        <v>-4.7720044384452871E-15</v>
      </c>
      <c r="I12" s="1">
        <f t="shared" ref="I12:I61" si="0">D12+E12-F12+G12</f>
        <v>-3.1626579137775059E-14</v>
      </c>
      <c r="J12" s="1">
        <f t="shared" ref="J12:J61" si="1">6241509340000000*I12</f>
        <v>-197.39758908067219</v>
      </c>
    </row>
    <row r="13" spans="1:12" x14ac:dyDescent="0.2">
      <c r="A13" s="1">
        <v>280.14999999999998</v>
      </c>
      <c r="B13" s="1">
        <f t="shared" ref="B13:B61" si="2">A13-273.15</f>
        <v>7</v>
      </c>
      <c r="C13" s="4">
        <f t="shared" ref="C13:C61" si="3">(9/5)*B13+32</f>
        <v>44.6</v>
      </c>
      <c r="D13" s="1">
        <f>(4/3)*PI()*((Rcrit!D13)^3)*vapordensity!G13*latentheat!H13</f>
        <v>-5.7420309441828192E-14</v>
      </c>
      <c r="E13" s="1">
        <f>4*PI()*((Rcrit!D13)^2)*surfacetension!G13</f>
        <v>1.5226179657911009E-15</v>
      </c>
      <c r="F13" s="1">
        <f>4*PI()*((Rcrit!D13)^2)*surfacetension!I13*A13</f>
        <v>-8.029607005662082E-15</v>
      </c>
      <c r="G13" s="1">
        <f>(4/3)*PI()*((Rcrit!D13)^3)*$C$3</f>
        <v>-7.9290860646490424E-15</v>
      </c>
      <c r="I13" s="1">
        <f t="shared" si="0"/>
        <v>-5.5797170535024049E-14</v>
      </c>
      <c r="J13" s="1">
        <f t="shared" si="1"/>
        <v>-348.25856103992538</v>
      </c>
    </row>
    <row r="14" spans="1:12" x14ac:dyDescent="0.2">
      <c r="A14" s="1">
        <v>281.14999999999998</v>
      </c>
      <c r="B14" s="1">
        <f t="shared" si="2"/>
        <v>8</v>
      </c>
      <c r="C14" s="4">
        <f t="shared" si="3"/>
        <v>46.4</v>
      </c>
      <c r="D14" s="1">
        <f>(4/3)*PI()*((Rcrit!D14)^3)*vapordensity!G14*latentheat!H14</f>
        <v>-1.1354069965122526E-13</v>
      </c>
      <c r="E14" s="1">
        <f>4*PI()*((Rcrit!D14)^2)*surfacetension!G14</f>
        <v>2.3144571885792582E-15</v>
      </c>
      <c r="F14" s="1">
        <f>4*PI()*((Rcrit!D14)^2)*surfacetension!I14*A14</f>
        <v>-1.2448378941148574E-14</v>
      </c>
      <c r="G14" s="1">
        <f>(4/3)*PI()*((Rcrit!D14)^3)*$C$3</f>
        <v>-1.528938733166399E-14</v>
      </c>
      <c r="I14" s="1">
        <f t="shared" si="0"/>
        <v>-1.1406725085316141E-13</v>
      </c>
      <c r="J14" s="1">
        <f t="shared" si="1"/>
        <v>-711.95181158812989</v>
      </c>
    </row>
    <row r="15" spans="1:12" x14ac:dyDescent="0.2">
      <c r="A15" s="1">
        <v>282.14999999999998</v>
      </c>
      <c r="B15" s="1">
        <f t="shared" si="2"/>
        <v>9</v>
      </c>
      <c r="C15" s="4">
        <f t="shared" si="3"/>
        <v>48.2</v>
      </c>
      <c r="D15" s="1">
        <f>(4/3)*PI()*((Rcrit!D15)^3)*vapordensity!G15*latentheat!H15</f>
        <v>-2.879427547412669E-13</v>
      </c>
      <c r="E15" s="1">
        <f>4*PI()*((Rcrit!D15)^2)*surfacetension!G15</f>
        <v>4.15232561775612E-15</v>
      </c>
      <c r="F15" s="1">
        <f>4*PI()*((Rcrit!D15)^2)*surfacetension!I15*A15</f>
        <v>-2.2784629395001804E-14</v>
      </c>
      <c r="G15" s="1">
        <f>(4/3)*PI()*((Rcrit!D15)^3)*$C$3</f>
        <v>-3.7821312102179721E-14</v>
      </c>
      <c r="I15" s="1">
        <f t="shared" si="0"/>
        <v>-2.988271118306887E-13</v>
      </c>
      <c r="J15" s="1">
        <f t="shared" si="1"/>
        <v>-1865.1322095364681</v>
      </c>
    </row>
    <row r="16" spans="1:12" x14ac:dyDescent="0.2">
      <c r="A16" s="1">
        <v>283.14999999999998</v>
      </c>
      <c r="B16" s="1">
        <f t="shared" si="2"/>
        <v>10</v>
      </c>
      <c r="C16" s="4">
        <f t="shared" si="3"/>
        <v>50</v>
      </c>
      <c r="D16" s="1">
        <f>(4/3)*PI()*((Rcrit!D16)^3)*vapordensity!G16*latentheat!H16</f>
        <v>-1.2099286845990319E-12</v>
      </c>
      <c r="E16" s="1">
        <f>4*PI()*((Rcrit!D16)^2)*surfacetension!G16</f>
        <v>1.0429353695794615E-14</v>
      </c>
      <c r="F16" s="1">
        <f>4*PI()*((Rcrit!D16)^2)*surfacetension!I16*A16</f>
        <v>-5.8289831631653696E-14</v>
      </c>
      <c r="G16" s="1">
        <f>(4/3)*PI()*((Rcrit!D16)^3)*$C$3</f>
        <v>-1.5505276126271825E-13</v>
      </c>
      <c r="I16" s="1">
        <f t="shared" si="0"/>
        <v>-1.2962622605343019E-12</v>
      </c>
      <c r="J16" s="1">
        <f t="shared" si="1"/>
        <v>-8090.6330062143588</v>
      </c>
    </row>
    <row r="17" spans="1:10" x14ac:dyDescent="0.2">
      <c r="A17" s="1">
        <v>284.14999999999998</v>
      </c>
      <c r="B17" s="1">
        <f t="shared" si="2"/>
        <v>11</v>
      </c>
      <c r="C17" s="4">
        <f t="shared" si="3"/>
        <v>51.8</v>
      </c>
      <c r="D17" s="1">
        <f>(4/3)*PI()*((Rcrit!D17)^3)*vapordensity!G17*latentheat!H17</f>
        <v>-2.6439656553777206E-11</v>
      </c>
      <c r="E17" s="1">
        <f>4*PI()*((Rcrit!D17)^2)*surfacetension!G17</f>
        <v>7.8616936790424585E-14</v>
      </c>
      <c r="F17" s="1">
        <f>4*PI()*((Rcrit!D17)^2)*surfacetension!I17*A17</f>
        <v>-4.4852575897290347E-13</v>
      </c>
      <c r="G17" s="1">
        <f>(4/3)*PI()*((Rcrit!D17)^3)*$C$3</f>
        <v>-3.3063955707440184E-12</v>
      </c>
      <c r="I17" s="1">
        <f t="shared" si="0"/>
        <v>-2.9218909428757898E-11</v>
      </c>
      <c r="J17" s="1">
        <f t="shared" si="1"/>
        <v>-182370.09610420649</v>
      </c>
    </row>
    <row r="18" spans="1:10" x14ac:dyDescent="0.2">
      <c r="A18" s="1">
        <v>285.14999999999998</v>
      </c>
      <c r="B18" s="1">
        <f t="shared" si="2"/>
        <v>12</v>
      </c>
      <c r="C18" s="4">
        <f t="shared" si="3"/>
        <v>53.6</v>
      </c>
      <c r="D18" s="1">
        <f>(4/3)*PI()*((Rcrit!D18)^3)*vapordensity!G18*latentheat!H18</f>
        <v>3.8654294961779249E-11</v>
      </c>
      <c r="E18" s="1">
        <f>4*PI()*((Rcrit!D18)^2)*surfacetension!G18</f>
        <v>9.7648601529561226E-14</v>
      </c>
      <c r="F18" s="1">
        <f>4*PI()*((Rcrit!D18)^2)*surfacetension!I18*A18</f>
        <v>-5.6777274346856783E-13</v>
      </c>
      <c r="G18" s="1">
        <f>(4/3)*PI()*((Rcrit!D18)^3)*$C$3</f>
        <v>4.7183756114497422E-12</v>
      </c>
      <c r="I18" s="1">
        <f t="shared" si="0"/>
        <v>4.4038091918227116E-11</v>
      </c>
      <c r="J18" s="1">
        <f t="shared" si="1"/>
        <v>274864.16202339309</v>
      </c>
    </row>
    <row r="19" spans="1:10" x14ac:dyDescent="0.2">
      <c r="A19" s="1">
        <v>286.14999999999998</v>
      </c>
      <c r="B19" s="1">
        <f t="shared" si="2"/>
        <v>13</v>
      </c>
      <c r="C19" s="4">
        <f t="shared" si="3"/>
        <v>55.400000000000006</v>
      </c>
      <c r="D19" s="1">
        <f>(4/3)*PI()*((Rcrit!D19)^3)*vapordensity!G19*latentheat!H19</f>
        <v>1.1394541553624155E-12</v>
      </c>
      <c r="E19" s="1">
        <f>4*PI()*((Rcrit!D19)^2)*surfacetension!G19</f>
        <v>8.9836229062947023E-15</v>
      </c>
      <c r="F19" s="1">
        <f>4*PI()*((Rcrit!D19)^2)*surfacetension!I19*A19</f>
        <v>-5.3353690641693242E-14</v>
      </c>
      <c r="G19" s="1">
        <f>(4/3)*PI()*((Rcrit!D19)^3)*$C$3</f>
        <v>1.3579740899794974E-13</v>
      </c>
      <c r="I19" s="1">
        <f t="shared" si="0"/>
        <v>1.3375888779083532E-12</v>
      </c>
      <c r="J19" s="1">
        <f t="shared" si="1"/>
        <v>8348.5734745451064</v>
      </c>
    </row>
    <row r="20" spans="1:10" x14ac:dyDescent="0.2">
      <c r="A20" s="1">
        <v>287.14999999999998</v>
      </c>
      <c r="B20" s="1">
        <f t="shared" si="2"/>
        <v>14</v>
      </c>
      <c r="C20" s="4">
        <f t="shared" si="3"/>
        <v>57.2</v>
      </c>
      <c r="D20" s="1">
        <f>(4/3)*PI()*((Rcrit!D20)^3)*vapordensity!G20*latentheat!H20</f>
        <v>2.2204857177664629E-13</v>
      </c>
      <c r="E20" s="1">
        <f>4*PI()*((Rcrit!D20)^2)*surfacetension!G20</f>
        <v>2.9105219382650021E-15</v>
      </c>
      <c r="F20" s="1">
        <f>4*PI()*((Rcrit!D20)^2)*surfacetension!I20*A20</f>
        <v>-1.764483487276343E-14</v>
      </c>
      <c r="G20" s="1">
        <f>(4/3)*PI()*((Rcrit!D20)^3)*$C$3</f>
        <v>2.5842431408001846E-14</v>
      </c>
      <c r="I20" s="1">
        <f t="shared" si="0"/>
        <v>2.6844635999567657E-13</v>
      </c>
      <c r="J20" s="1">
        <f t="shared" si="1"/>
        <v>1675.5104632020177</v>
      </c>
    </row>
    <row r="21" spans="1:10" x14ac:dyDescent="0.2">
      <c r="A21" s="1">
        <v>288.14999999999998</v>
      </c>
      <c r="B21" s="1">
        <f t="shared" si="2"/>
        <v>15</v>
      </c>
      <c r="C21" s="4">
        <f t="shared" si="3"/>
        <v>59</v>
      </c>
      <c r="D21" s="1">
        <f>(4/3)*PI()*((Rcrit!D21)^3)*vapordensity!G21*latentheat!H21</f>
        <v>7.4185268283917897E-14</v>
      </c>
      <c r="E21" s="1">
        <f>4*PI()*((Rcrit!D21)^2)*surfacetension!G21</f>
        <v>1.3504462038130734E-15</v>
      </c>
      <c r="F21" s="1">
        <f>4*PI()*((Rcrit!D21)^2)*surfacetension!I21*A21</f>
        <v>-8.3599663082249698E-15</v>
      </c>
      <c r="G21" s="1">
        <f>(4/3)*PI()*((Rcrit!D21)^3)*$C$3</f>
        <v>8.4332263659219376E-15</v>
      </c>
      <c r="I21" s="1">
        <f t="shared" si="0"/>
        <v>9.2328907161877878E-14</v>
      </c>
      <c r="J21" s="1">
        <f t="shared" si="1"/>
        <v>576.27173640285366</v>
      </c>
    </row>
    <row r="22" spans="1:10" x14ac:dyDescent="0.2">
      <c r="A22" s="1">
        <v>289.14999999999998</v>
      </c>
      <c r="B22" s="1">
        <f t="shared" si="2"/>
        <v>16</v>
      </c>
      <c r="C22" s="4">
        <f t="shared" si="3"/>
        <v>60.8</v>
      </c>
      <c r="D22" s="1">
        <f>(4/3)*PI()*((Rcrit!D22)^3)*vapordensity!G22*latentheat!H22</f>
        <v>3.2158342241357163E-14</v>
      </c>
      <c r="E22" s="1">
        <f>4*PI()*((Rcrit!D22)^2)*surfacetension!G22</f>
        <v>7.4523701211879086E-16</v>
      </c>
      <c r="F22" s="1">
        <f>4*PI()*((Rcrit!D22)^2)*surfacetension!I22*A22</f>
        <v>-4.7125398425556505E-15</v>
      </c>
      <c r="G22" s="1">
        <f>(4/3)*PI()*((Rcrit!D22)^3)*$C$3</f>
        <v>3.5716371965113379E-15</v>
      </c>
      <c r="I22" s="1">
        <f t="shared" si="0"/>
        <v>4.1187756292542944E-14</v>
      </c>
      <c r="J22" s="1">
        <f t="shared" si="1"/>
        <v>257.07376559355055</v>
      </c>
    </row>
    <row r="23" spans="1:10" x14ac:dyDescent="0.2">
      <c r="A23" s="1">
        <v>290.14999999999998</v>
      </c>
      <c r="B23" s="1">
        <f t="shared" si="2"/>
        <v>17</v>
      </c>
      <c r="C23" s="4">
        <f t="shared" si="3"/>
        <v>62.6</v>
      </c>
      <c r="D23" s="1">
        <f>(4/3)*PI()*((Rcrit!D23)^3)*vapordensity!G23*latentheat!H23</f>
        <v>1.6249686131653315E-14</v>
      </c>
      <c r="E23" s="1">
        <f>4*PI()*((Rcrit!D23)^2)*surfacetension!G23</f>
        <v>4.5539447445443334E-16</v>
      </c>
      <c r="F23" s="1">
        <f>4*PI()*((Rcrit!D23)^2)*surfacetension!I23*A23</f>
        <v>-2.9397648184944659E-15</v>
      </c>
      <c r="G23" s="1">
        <f>(4/3)*PI()*((Rcrit!D23)^3)*$C$3</f>
        <v>1.7636487650018065E-15</v>
      </c>
      <c r="I23" s="1">
        <f t="shared" si="0"/>
        <v>2.1408494189604019E-14</v>
      </c>
      <c r="J23" s="1">
        <f t="shared" si="1"/>
        <v>133.62131643974922</v>
      </c>
    </row>
    <row r="24" spans="1:10" x14ac:dyDescent="0.2">
      <c r="A24" s="1">
        <v>291.14999999999998</v>
      </c>
      <c r="B24" s="1">
        <f t="shared" si="2"/>
        <v>18</v>
      </c>
      <c r="C24" s="4">
        <f t="shared" si="3"/>
        <v>64.400000000000006</v>
      </c>
      <c r="D24" s="1">
        <f>(4/3)*PI()*((Rcrit!D24)^3)*vapordensity!G24*latentheat!H24</f>
        <v>9.0801698612938378E-15</v>
      </c>
      <c r="E24" s="1">
        <f>4*PI()*((Rcrit!D24)^2)*surfacetension!G24</f>
        <v>2.9751604147454677E-16</v>
      </c>
      <c r="F24" s="1">
        <f>4*PI()*((Rcrit!D24)^2)*surfacetension!I24*A24</f>
        <v>-1.9652278500846517E-15</v>
      </c>
      <c r="G24" s="1">
        <f>(4/3)*PI()*((Rcrit!D24)^3)*$C$3</f>
        <v>9.632818100965842E-16</v>
      </c>
      <c r="I24" s="1">
        <f t="shared" si="0"/>
        <v>1.2306195562949621E-14</v>
      </c>
      <c r="J24" s="1">
        <f t="shared" si="1"/>
        <v>76.809234546016611</v>
      </c>
    </row>
    <row r="25" spans="1:10" x14ac:dyDescent="0.2">
      <c r="A25" s="1">
        <v>292.14999999999998</v>
      </c>
      <c r="B25" s="1">
        <f t="shared" si="2"/>
        <v>19</v>
      </c>
      <c r="C25" s="4">
        <f t="shared" si="3"/>
        <v>66.2</v>
      </c>
      <c r="D25" s="1">
        <f>(4/3)*PI()*((Rcrit!D25)^3)*vapordensity!G25*latentheat!H25</f>
        <v>5.4479322928251173E-15</v>
      </c>
      <c r="E25" s="1">
        <f>4*PI()*((Rcrit!D25)^2)*surfacetension!G25</f>
        <v>2.0375035849411945E-16</v>
      </c>
      <c r="F25" s="1">
        <f>4*PI()*((Rcrit!D25)^2)*surfacetension!I25*A25</f>
        <v>-1.3749953013291051E-15</v>
      </c>
      <c r="G25" s="1">
        <f>(4/3)*PI()*((Rcrit!D25)^3)*$C$3</f>
        <v>5.650477360727532E-16</v>
      </c>
      <c r="I25" s="1">
        <f t="shared" si="0"/>
        <v>7.5917256887210947E-15</v>
      </c>
      <c r="J25" s="1">
        <f t="shared" si="1"/>
        <v>47.383826792870643</v>
      </c>
    </row>
    <row r="26" spans="1:10" x14ac:dyDescent="0.2">
      <c r="A26" s="1">
        <v>293.14999999999998</v>
      </c>
      <c r="B26" s="1">
        <f t="shared" si="2"/>
        <v>20</v>
      </c>
      <c r="C26" s="4">
        <f t="shared" si="3"/>
        <v>68</v>
      </c>
      <c r="D26" s="1">
        <f>(4/3)*PI()*((Rcrit!D26)^3)*vapordensity!G26*latentheat!H26</f>
        <v>3.4472427320377708E-15</v>
      </c>
      <c r="E26" s="1">
        <f>4*PI()*((Rcrit!D26)^2)*surfacetension!G26</f>
        <v>1.4453289645081667E-16</v>
      </c>
      <c r="F26" s="1">
        <f>4*PI()*((Rcrit!D26)^2)*surfacetension!I26*A26</f>
        <v>-9.9786340759832676E-16</v>
      </c>
      <c r="G26" s="1">
        <f>(4/3)*PI()*((Rcrit!D26)^3)*$C$3</f>
        <v>3.4963260677885753E-16</v>
      </c>
      <c r="I26" s="1">
        <f t="shared" si="0"/>
        <v>4.9392716428657715E-15</v>
      </c>
      <c r="J26" s="1">
        <f t="shared" si="1"/>
        <v>30.828510091743858</v>
      </c>
    </row>
    <row r="27" spans="1:10" x14ac:dyDescent="0.2">
      <c r="A27" s="1">
        <v>294.14999999999998</v>
      </c>
      <c r="B27" s="1">
        <f t="shared" si="2"/>
        <v>21</v>
      </c>
      <c r="C27" s="4">
        <f t="shared" si="3"/>
        <v>69.800000000000011</v>
      </c>
      <c r="D27" s="1">
        <f>(4/3)*PI()*((Rcrit!D27)^3)*vapordensity!G27*latentheat!H27</f>
        <v>2.2711976980657252E-15</v>
      </c>
      <c r="E27" s="1">
        <f>4*PI()*((Rcrit!D27)^2)*surfacetension!G27</f>
        <v>1.0529262781988147E-16</v>
      </c>
      <c r="F27" s="1">
        <f>4*PI()*((Rcrit!D27)^2)*surfacetension!I27*A27</f>
        <v>-7.4328801424810853E-16</v>
      </c>
      <c r="G27" s="1">
        <f>(4/3)*PI()*((Rcrit!D27)^3)*$C$3</f>
        <v>2.2531217219833122E-16</v>
      </c>
      <c r="I27" s="1">
        <f t="shared" si="0"/>
        <v>3.3450905123320464E-15</v>
      </c>
      <c r="J27" s="1">
        <f t="shared" si="1"/>
        <v>20.878413675865854</v>
      </c>
    </row>
    <row r="28" spans="1:10" x14ac:dyDescent="0.2">
      <c r="A28" s="1">
        <v>295.14999999999998</v>
      </c>
      <c r="B28" s="1">
        <f t="shared" si="2"/>
        <v>22</v>
      </c>
      <c r="C28" s="4">
        <f t="shared" si="3"/>
        <v>71.599999999999994</v>
      </c>
      <c r="D28" s="1">
        <f>(4/3)*PI()*((Rcrit!D28)^3)*vapordensity!G28*latentheat!H28</f>
        <v>1.5454052326148931E-15</v>
      </c>
      <c r="E28" s="1">
        <f>4*PI()*((Rcrit!D28)^2)*surfacetension!G28</f>
        <v>7.8347691833998858E-17</v>
      </c>
      <c r="F28" s="1">
        <f>4*PI()*((Rcrit!D28)^2)*surfacetension!I28*A28</f>
        <v>-5.6631922862900505E-16</v>
      </c>
      <c r="G28" s="1">
        <f>(4/3)*PI()*((Rcrit!D28)^3)*$C$3</f>
        <v>1.4998627482582792E-16</v>
      </c>
      <c r="I28" s="1">
        <f t="shared" si="0"/>
        <v>2.3400584279037251E-15</v>
      </c>
      <c r="J28" s="1">
        <f t="shared" si="1"/>
        <v>14.605496533906816</v>
      </c>
    </row>
    <row r="29" spans="1:10" x14ac:dyDescent="0.2">
      <c r="A29" s="1">
        <v>296.14999999999998</v>
      </c>
      <c r="B29" s="1">
        <f t="shared" si="2"/>
        <v>23</v>
      </c>
      <c r="C29" s="4">
        <f t="shared" si="3"/>
        <v>73.400000000000006</v>
      </c>
      <c r="D29" s="1">
        <f>(4/3)*PI()*((Rcrit!D29)^3)*vapordensity!G29*latentheat!H29</f>
        <v>1.0790737311204161E-15</v>
      </c>
      <c r="E29" s="1">
        <f>4*PI()*((Rcrit!D29)^2)*surfacetension!G29</f>
        <v>5.9290784148830378E-17</v>
      </c>
      <c r="F29" s="1">
        <f>4*PI()*((Rcrit!D29)^2)*surfacetension!I29*A29</f>
        <v>-4.3859642585519762E-16</v>
      </c>
      <c r="G29" s="1">
        <f>(4/3)*PI()*((Rcrit!D29)^3)*$C$3</f>
        <v>1.0248151679188658E-16</v>
      </c>
      <c r="I29" s="1">
        <f t="shared" si="0"/>
        <v>1.6794424579163307E-15</v>
      </c>
      <c r="J29" s="1">
        <f t="shared" si="1"/>
        <v>10.482255787077335</v>
      </c>
    </row>
    <row r="30" spans="1:10" x14ac:dyDescent="0.2">
      <c r="A30" s="1">
        <v>297.14999999999998</v>
      </c>
      <c r="B30" s="1">
        <f t="shared" si="2"/>
        <v>24</v>
      </c>
      <c r="C30" s="4">
        <f t="shared" si="3"/>
        <v>75.2</v>
      </c>
      <c r="D30" s="1">
        <f>(4/3)*PI()*((Rcrit!D30)^3)*vapordensity!G30*latentheat!H30</f>
        <v>7.6962262727740188E-16</v>
      </c>
      <c r="E30" s="1">
        <f>4*PI()*((Rcrit!D30)^2)*surfacetension!G30</f>
        <v>4.549205175564309E-17</v>
      </c>
      <c r="F30" s="1">
        <f>4*PI()*((Rcrit!D30)^2)*surfacetension!I30*A30</f>
        <v>-3.4490507449692882E-16</v>
      </c>
      <c r="G30" s="1">
        <f>(4/3)*PI()*((Rcrit!D30)^3)*$C$3</f>
        <v>7.1539638976522534E-17</v>
      </c>
      <c r="I30" s="1">
        <f t="shared" si="0"/>
        <v>1.2315593925064962E-15</v>
      </c>
      <c r="J30" s="1">
        <f t="shared" si="1"/>
        <v>7.6867894510940218</v>
      </c>
    </row>
    <row r="31" spans="1:10" x14ac:dyDescent="0.2">
      <c r="A31" s="1">
        <v>298.14999999999998</v>
      </c>
      <c r="B31" s="1">
        <f t="shared" si="2"/>
        <v>25</v>
      </c>
      <c r="C31" s="4">
        <f t="shared" si="3"/>
        <v>77</v>
      </c>
      <c r="D31" s="1">
        <f>(4/3)*PI()*((Rcrit!D31)^3)*vapordensity!G31*latentheat!H31</f>
        <v>5.5859201544271062E-16</v>
      </c>
      <c r="E31" s="1">
        <f>4*PI()*((Rcrit!D31)^2)*surfacetension!G31</f>
        <v>3.5299810554066132E-17</v>
      </c>
      <c r="F31" s="1">
        <f>4*PI()*((Rcrit!D31)^2)*surfacetension!I31*A31</f>
        <v>-2.7416089040399316E-16</v>
      </c>
      <c r="G31" s="1">
        <f>(4/3)*PI()*((Rcrit!D31)^3)*$C$3</f>
        <v>5.0832210605596925E-17</v>
      </c>
      <c r="I31" s="1">
        <f t="shared" si="0"/>
        <v>9.1888492700636689E-16</v>
      </c>
      <c r="J31" s="1">
        <f t="shared" si="1"/>
        <v>5.7352288542954568</v>
      </c>
    </row>
    <row r="32" spans="1:10" x14ac:dyDescent="0.2">
      <c r="A32" s="1">
        <v>299.14999999999998</v>
      </c>
      <c r="B32" s="1">
        <f t="shared" si="2"/>
        <v>26</v>
      </c>
      <c r="C32" s="4">
        <f t="shared" si="3"/>
        <v>78.800000000000011</v>
      </c>
      <c r="D32" s="1">
        <f>(4/3)*PI()*((Rcrit!D32)^3)*vapordensity!G32*latentheat!H32</f>
        <v>4.1150811531412693E-16</v>
      </c>
      <c r="E32" s="1">
        <f>4*PI()*((Rcrit!D32)^2)*surfacetension!G32</f>
        <v>2.7653275804492279E-17</v>
      </c>
      <c r="F32" s="1">
        <f>4*PI()*((Rcrit!D32)^2)*surfacetension!I32*A32</f>
        <v>-2.203520495278148E-16</v>
      </c>
      <c r="G32" s="1">
        <f>(4/3)*PI()*((Rcrit!D32)^3)*$C$3</f>
        <v>3.6668651762245635E-17</v>
      </c>
      <c r="I32" s="1">
        <f t="shared" si="0"/>
        <v>6.9618209240867971E-16</v>
      </c>
      <c r="J32" s="1">
        <f t="shared" si="1"/>
        <v>4.3452270321095172</v>
      </c>
    </row>
    <row r="33" spans="1:10" x14ac:dyDescent="0.2">
      <c r="A33" s="1">
        <v>300.14999999999998</v>
      </c>
      <c r="B33" s="1">
        <f t="shared" si="2"/>
        <v>27</v>
      </c>
      <c r="C33" s="4">
        <f t="shared" si="3"/>
        <v>80.599999999999994</v>
      </c>
      <c r="D33" s="1">
        <f>(4/3)*PI()*((Rcrit!D33)^3)*vapordensity!G33*latentheat!H33</f>
        <v>3.0691647778639157E-16</v>
      </c>
      <c r="E33" s="1">
        <f>4*PI()*((Rcrit!D33)^2)*surfacetension!G33</f>
        <v>2.183235398580791E-17</v>
      </c>
      <c r="F33" s="1">
        <f>4*PI()*((Rcrit!D33)^2)*surfacetension!I33*A33</f>
        <v>-1.7822223126762664E-16</v>
      </c>
      <c r="G33" s="1">
        <f>(4/3)*PI()*((Rcrit!D33)^3)*$C$3</f>
        <v>2.6786347830839196E-17</v>
      </c>
      <c r="I33" s="1">
        <f t="shared" si="0"/>
        <v>5.3375741087066528E-16</v>
      </c>
      <c r="J33" s="1">
        <f t="shared" si="1"/>
        <v>3.331451865243475</v>
      </c>
    </row>
    <row r="34" spans="1:10" x14ac:dyDescent="0.2">
      <c r="A34" s="1">
        <v>301.14999999999998</v>
      </c>
      <c r="B34" s="1">
        <f t="shared" si="2"/>
        <v>28</v>
      </c>
      <c r="C34" s="4">
        <f t="shared" si="3"/>
        <v>82.4</v>
      </c>
      <c r="D34" s="1">
        <f>(4/3)*PI()*((Rcrit!D34)^3)*vapordensity!G34*latentheat!H34</f>
        <v>2.3135648050652396E-16</v>
      </c>
      <c r="E34" s="1">
        <f>4*PI()*((Rcrit!D34)^2)*surfacetension!G34</f>
        <v>1.7351674628522887E-17</v>
      </c>
      <c r="F34" s="1">
        <f>4*PI()*((Rcrit!D34)^2)*surfacetension!I34*A34</f>
        <v>-1.454869561304874E-16</v>
      </c>
      <c r="G34" s="1">
        <f>(4/3)*PI()*((Rcrit!D34)^3)*$C$3</f>
        <v>1.9780509831828354E-17</v>
      </c>
      <c r="I34" s="1">
        <f t="shared" si="0"/>
        <v>4.1397562109736264E-16</v>
      </c>
      <c r="J34" s="1">
        <f t="shared" si="1"/>
        <v>2.5838327056114898</v>
      </c>
    </row>
    <row r="35" spans="1:10" x14ac:dyDescent="0.2">
      <c r="A35" s="1">
        <v>302.14999999999998</v>
      </c>
      <c r="B35" s="1">
        <f t="shared" si="2"/>
        <v>29</v>
      </c>
      <c r="C35" s="4">
        <f t="shared" si="3"/>
        <v>84.2</v>
      </c>
      <c r="D35" s="1">
        <f>(4/3)*PI()*((Rcrit!D35)^3)*vapordensity!G35*latentheat!H35</f>
        <v>1.7597165041842026E-16</v>
      </c>
      <c r="E35" s="1">
        <f>4*PI()*((Rcrit!D35)^2)*surfacetension!G35</f>
        <v>1.3866537061813117E-17</v>
      </c>
      <c r="F35" s="1">
        <f>4*PI()*((Rcrit!D35)^2)*surfacetension!I35*A35</f>
        <v>-1.1924550380128664E-16</v>
      </c>
      <c r="G35" s="1">
        <f>(4/3)*PI()*((Rcrit!D35)^3)*$C$3</f>
        <v>1.474253285650508E-17</v>
      </c>
      <c r="I35" s="1">
        <f t="shared" si="0"/>
        <v>3.2382622413802512E-16</v>
      </c>
      <c r="J35" s="1">
        <f t="shared" si="1"/>
        <v>2.0211644024944171</v>
      </c>
    </row>
    <row r="36" spans="1:10" x14ac:dyDescent="0.2">
      <c r="A36" s="1">
        <v>303.14999999999998</v>
      </c>
      <c r="B36" s="1">
        <f t="shared" si="2"/>
        <v>30</v>
      </c>
      <c r="C36" s="4">
        <f t="shared" si="3"/>
        <v>86</v>
      </c>
      <c r="D36" s="1">
        <f>(4/3)*PI()*((Rcrit!D36)^3)*vapordensity!G36*latentheat!H36</f>
        <v>1.3487668904200218E-16</v>
      </c>
      <c r="E36" s="1">
        <f>4*PI()*((Rcrit!D36)^2)*surfacetension!G36</f>
        <v>1.1132705878200296E-17</v>
      </c>
      <c r="F36" s="1">
        <f>4*PI()*((Rcrit!D36)^2)*surfacetension!I36*A36</f>
        <v>-9.8453773982493814E-17</v>
      </c>
      <c r="G36" s="1">
        <f>(4/3)*PI()*((Rcrit!D36)^3)*$C$3</f>
        <v>1.10746721490927E-17</v>
      </c>
      <c r="I36" s="1">
        <f t="shared" si="0"/>
        <v>2.5553784105178899E-16</v>
      </c>
      <c r="J36" s="1">
        <f t="shared" si="1"/>
        <v>1.5949418216481763</v>
      </c>
    </row>
    <row r="37" spans="1:10" x14ac:dyDescent="0.2">
      <c r="A37" s="1">
        <v>304.14999999999998</v>
      </c>
      <c r="B37" s="1">
        <f t="shared" si="2"/>
        <v>31</v>
      </c>
      <c r="C37" s="4">
        <f t="shared" si="3"/>
        <v>87.800000000000011</v>
      </c>
      <c r="D37" s="1">
        <f>(4/3)*PI()*((Rcrit!D37)^3)*vapordensity!G37*latentheat!H37</f>
        <v>1.0403403577282003E-16</v>
      </c>
      <c r="E37" s="1">
        <f>4*PI()*((Rcrit!D37)^2)*surfacetension!G37</f>
        <v>8.9704226049314136E-18</v>
      </c>
      <c r="F37" s="1">
        <f>4*PI()*((Rcrit!D37)^2)*surfacetension!I37*A37</f>
        <v>-8.1469057120284779E-17</v>
      </c>
      <c r="G37" s="1">
        <f>(4/3)*PI()*((Rcrit!D37)^3)*$C$3</f>
        <v>8.3740595424670431E-18</v>
      </c>
      <c r="I37" s="1">
        <f t="shared" si="0"/>
        <v>2.0284757504050327E-16</v>
      </c>
      <c r="J37" s="1">
        <f t="shared" si="1"/>
        <v>1.266075034211652</v>
      </c>
    </row>
    <row r="38" spans="1:10" x14ac:dyDescent="0.2">
      <c r="A38" s="1">
        <v>305.14999999999998</v>
      </c>
      <c r="B38" s="1">
        <f t="shared" si="2"/>
        <v>32</v>
      </c>
      <c r="C38" s="4">
        <f t="shared" si="3"/>
        <v>89.6</v>
      </c>
      <c r="D38" s="1">
        <f>(4/3)*PI()*((Rcrit!D38)^3)*vapordensity!G38*latentheat!H38</f>
        <v>8.0743965023570333E-17</v>
      </c>
      <c r="E38" s="1">
        <f>4*PI()*((Rcrit!D38)^2)*surfacetension!G38</f>
        <v>7.2542380971088955E-18</v>
      </c>
      <c r="F38" s="1">
        <f>4*PI()*((Rcrit!D38)^2)*surfacetension!I38*A38</f>
        <v>-6.7774474099961597E-17</v>
      </c>
      <c r="G38" s="1">
        <f>(4/3)*PI()*((Rcrit!D38)^3)*$C$3</f>
        <v>6.3731315154660845E-18</v>
      </c>
      <c r="I38" s="1">
        <f t="shared" si="0"/>
        <v>1.621458087361069E-16</v>
      </c>
      <c r="J38" s="1">
        <f t="shared" si="1"/>
        <v>1.0120345796682648</v>
      </c>
    </row>
    <row r="39" spans="1:10" x14ac:dyDescent="0.2">
      <c r="A39" s="1">
        <v>306.14999999999998</v>
      </c>
      <c r="B39" s="1">
        <f t="shared" si="2"/>
        <v>33</v>
      </c>
      <c r="C39" s="4">
        <f t="shared" si="3"/>
        <v>91.4</v>
      </c>
      <c r="D39" s="1">
        <f>(4/3)*PI()*((Rcrit!D39)^3)*vapordensity!G39*latentheat!H39</f>
        <v>6.2927300643346414E-17</v>
      </c>
      <c r="E39" s="1">
        <f>4*PI()*((Rcrit!D39)^2)*surfacetension!G39</f>
        <v>5.878668467017265E-18</v>
      </c>
      <c r="F39" s="1">
        <f>4*PI()*((Rcrit!D39)^2)*surfacetension!I39*A39</f>
        <v>-5.6481556320231854E-17</v>
      </c>
      <c r="G39" s="1">
        <f>(4/3)*PI()*((Rcrit!D39)^3)*$C$3</f>
        <v>4.8712503180136872E-18</v>
      </c>
      <c r="I39" s="1">
        <f t="shared" si="0"/>
        <v>1.3015877574860923E-16</v>
      </c>
      <c r="J39" s="1">
        <f t="shared" si="1"/>
        <v>0.81238721451790996</v>
      </c>
    </row>
    <row r="40" spans="1:10" x14ac:dyDescent="0.2">
      <c r="A40" s="1">
        <v>307.14999999999998</v>
      </c>
      <c r="B40" s="1">
        <f t="shared" si="2"/>
        <v>34</v>
      </c>
      <c r="C40" s="4">
        <f t="shared" si="3"/>
        <v>93.2</v>
      </c>
      <c r="D40" s="1">
        <f>(4/3)*PI()*((Rcrit!D40)^3)*vapordensity!G40*latentheat!H40</f>
        <v>4.9240221404643322E-17</v>
      </c>
      <c r="E40" s="1">
        <f>4*PI()*((Rcrit!D40)^2)*surfacetension!G40</f>
        <v>4.7740027201326021E-18</v>
      </c>
      <c r="F40" s="1">
        <f>4*PI()*((Rcrit!D40)^2)*surfacetension!I40*A40</f>
        <v>-4.7255330562776401E-17</v>
      </c>
      <c r="G40" s="1">
        <f>(4/3)*PI()*((Rcrit!D40)^3)*$C$3</f>
        <v>3.7395367617459156E-18</v>
      </c>
      <c r="I40" s="1">
        <f t="shared" si="0"/>
        <v>1.0500909144929825E-16</v>
      </c>
      <c r="J40" s="1">
        <f t="shared" si="1"/>
        <v>0.65541522506570915</v>
      </c>
    </row>
    <row r="41" spans="1:10" x14ac:dyDescent="0.2">
      <c r="A41" s="1">
        <v>308.14999999999998</v>
      </c>
      <c r="B41" s="1">
        <f t="shared" si="2"/>
        <v>35</v>
      </c>
      <c r="C41" s="4">
        <f t="shared" si="3"/>
        <v>95</v>
      </c>
      <c r="D41" s="1">
        <f>(4/3)*PI()*((Rcrit!D41)^3)*vapordensity!G41*latentheat!H41</f>
        <v>3.8638400062227169E-17</v>
      </c>
      <c r="E41" s="1">
        <f>4*PI()*((Rcrit!D41)^2)*surfacetension!G41</f>
        <v>3.8812720652754043E-18</v>
      </c>
      <c r="F41" s="1">
        <f>4*PI()*((Rcrit!D41)^2)*surfacetension!I41*A41</f>
        <v>-3.9570850074422576E-17</v>
      </c>
      <c r="G41" s="1">
        <f>(4/3)*PI()*((Rcrit!D41)^3)*$C$3</f>
        <v>2.8793507940137593E-18</v>
      </c>
      <c r="I41" s="1">
        <f t="shared" si="0"/>
        <v>8.4969872995938918E-17</v>
      </c>
      <c r="J41" s="1">
        <f t="shared" si="1"/>
        <v>0.53034025592276657</v>
      </c>
    </row>
    <row r="42" spans="1:10" x14ac:dyDescent="0.2">
      <c r="A42" s="1">
        <v>309.14999999999998</v>
      </c>
      <c r="B42" s="1">
        <f t="shared" si="2"/>
        <v>36</v>
      </c>
      <c r="C42" s="4">
        <f t="shared" si="3"/>
        <v>96.8</v>
      </c>
      <c r="D42" s="1">
        <f>(4/3)*PI()*((Rcrit!D42)^3)*vapordensity!G42*latentheat!H42</f>
        <v>3.0405742338174504E-17</v>
      </c>
      <c r="E42" s="1">
        <f>4*PI()*((Rcrit!D42)^2)*surfacetension!G42</f>
        <v>3.1591577295372358E-18</v>
      </c>
      <c r="F42" s="1">
        <f>4*PI()*((Rcrit!D42)^2)*surfacetension!I42*A42</f>
        <v>-3.323841463053739E-17</v>
      </c>
      <c r="G42" s="1">
        <f>(4/3)*PI()*((Rcrit!D42)^3)*$C$3</f>
        <v>2.2238647797425506E-18</v>
      </c>
      <c r="I42" s="1">
        <f t="shared" si="0"/>
        <v>6.9027179477991683E-17</v>
      </c>
      <c r="J42" s="1">
        <f t="shared" si="1"/>
        <v>0.43083378542574141</v>
      </c>
    </row>
    <row r="43" spans="1:10" x14ac:dyDescent="0.2">
      <c r="A43" s="1">
        <v>310.14999999999998</v>
      </c>
      <c r="B43" s="1">
        <f t="shared" si="2"/>
        <v>37</v>
      </c>
      <c r="C43" s="4">
        <f t="shared" si="3"/>
        <v>98.600000000000009</v>
      </c>
      <c r="D43" s="1">
        <f>(4/3)*PI()*((Rcrit!D43)^3)*vapordensity!G43*latentheat!H43</f>
        <v>2.3977405243942181E-17</v>
      </c>
      <c r="E43" s="1">
        <f>4*PI()*((Rcrit!D43)^2)*surfacetension!G43</f>
        <v>2.5729284034155331E-18</v>
      </c>
      <c r="F43" s="1">
        <f>4*PI()*((Rcrit!D43)^2)*surfacetension!I43*A43</f>
        <v>-2.7901238755513047E-17</v>
      </c>
      <c r="G43" s="1">
        <f>(4/3)*PI()*((Rcrit!D43)^3)*$C$3</f>
        <v>1.7216683787456274E-18</v>
      </c>
      <c r="I43" s="1">
        <f t="shared" si="0"/>
        <v>5.6173240781616393E-17</v>
      </c>
      <c r="J43" s="1">
        <f t="shared" si="1"/>
        <v>0.3506058069965276</v>
      </c>
    </row>
    <row r="44" spans="1:10" x14ac:dyDescent="0.2">
      <c r="A44" s="1">
        <v>311.14999999999998</v>
      </c>
      <c r="B44" s="1">
        <f t="shared" si="2"/>
        <v>38</v>
      </c>
      <c r="C44" s="4">
        <f t="shared" si="3"/>
        <v>100.4</v>
      </c>
      <c r="D44" s="1">
        <f>(4/3)*PI()*((Rcrit!D44)^3)*vapordensity!G44*latentheat!H44</f>
        <v>1.893092911328614E-17</v>
      </c>
      <c r="E44" s="1">
        <f>4*PI()*((Rcrit!D44)^2)*surfacetension!G44</f>
        <v>2.0956169090713315E-18</v>
      </c>
      <c r="F44" s="1">
        <f>4*PI()*((Rcrit!D44)^2)*surfacetension!I44*A44</f>
        <v>-2.3495244854445979E-17</v>
      </c>
      <c r="G44" s="1">
        <f>(4/3)*PI()*((Rcrit!D44)^3)*$C$3</f>
        <v>1.3349367125750232E-18</v>
      </c>
      <c r="I44" s="1">
        <f t="shared" si="0"/>
        <v>4.5856727589378475E-17</v>
      </c>
      <c r="J44" s="1">
        <f t="shared" si="1"/>
        <v>0.28621519355094144</v>
      </c>
    </row>
    <row r="45" spans="1:10" x14ac:dyDescent="0.2">
      <c r="A45" s="1">
        <v>312.14999999999998</v>
      </c>
      <c r="B45" s="1">
        <f t="shared" si="2"/>
        <v>39</v>
      </c>
      <c r="C45" s="4">
        <f t="shared" si="3"/>
        <v>102.2</v>
      </c>
      <c r="D45" s="1">
        <f>(4/3)*PI()*((Rcrit!D45)^3)*vapordensity!G45*latentheat!H45</f>
        <v>1.4955990119131705E-17</v>
      </c>
      <c r="E45" s="1">
        <f>4*PI()*((Rcrit!D45)^2)*surfacetension!G45</f>
        <v>1.7059134335141747E-18</v>
      </c>
      <c r="F45" s="1">
        <f>4*PI()*((Rcrit!D45)^2)*surfacetension!I45*A45</f>
        <v>-1.9773348675019329E-17</v>
      </c>
      <c r="G45" s="1">
        <f>(4/3)*PI()*((Rcrit!D45)^3)*$C$3</f>
        <v>1.0359408270448808E-18</v>
      </c>
      <c r="I45" s="1">
        <f t="shared" si="0"/>
        <v>3.7471193054710092E-17</v>
      </c>
      <c r="J45" s="1">
        <f t="shared" si="1"/>
        <v>0.23387680143191616</v>
      </c>
    </row>
    <row r="46" spans="1:10" x14ac:dyDescent="0.2">
      <c r="A46" s="1">
        <v>313.14999999999998</v>
      </c>
      <c r="B46" s="1">
        <f t="shared" si="2"/>
        <v>40</v>
      </c>
      <c r="C46" s="4">
        <f t="shared" si="3"/>
        <v>104</v>
      </c>
      <c r="D46" s="1">
        <f>(4/3)*PI()*((Rcrit!D46)^3)*vapordensity!G46*latentheat!H46</f>
        <v>1.1824092917703678E-17</v>
      </c>
      <c r="E46" s="1">
        <f>4*PI()*((Rcrit!D46)^2)*surfacetension!G46</f>
        <v>1.3879490979069753E-18</v>
      </c>
      <c r="F46" s="1">
        <f>4*PI()*((Rcrit!D46)^2)*surfacetension!I46*A46</f>
        <v>-1.6631821010829561E-17</v>
      </c>
      <c r="G46" s="1">
        <f>(4/3)*PI()*((Rcrit!D46)^3)*$C$3</f>
        <v>8.0465610736949667E-19</v>
      </c>
      <c r="I46" s="1">
        <f t="shared" si="0"/>
        <v>3.0648519133809708E-17</v>
      </c>
      <c r="J46" s="1">
        <f t="shared" si="1"/>
        <v>0.19129301843084201</v>
      </c>
    </row>
    <row r="47" spans="1:10" x14ac:dyDescent="0.2">
      <c r="A47" s="1">
        <v>314.14999999999998</v>
      </c>
      <c r="B47" s="1">
        <f t="shared" si="2"/>
        <v>41</v>
      </c>
      <c r="C47" s="4">
        <f t="shared" si="3"/>
        <v>105.8</v>
      </c>
      <c r="D47" s="1">
        <f>(4/3)*PI()*((Rcrit!D47)^3)*vapordensity!G47*latentheat!H47</f>
        <v>9.3457678028239704E-18</v>
      </c>
      <c r="E47" s="1">
        <f>4*PI()*((Rcrit!D47)^2)*surfacetension!G47</f>
        <v>1.128004320303731E-18</v>
      </c>
      <c r="F47" s="1">
        <f>4*PI()*((Rcrit!D47)^2)*surfacetension!I47*A47</f>
        <v>-1.3989445062907644E-17</v>
      </c>
      <c r="G47" s="1">
        <f>(4/3)*PI()*((Rcrit!D47)^3)*$C$3</f>
        <v>6.2507731766612098E-19</v>
      </c>
      <c r="I47" s="1">
        <f t="shared" si="0"/>
        <v>2.5088294503701467E-17</v>
      </c>
      <c r="J47" s="1">
        <f t="shared" si="1"/>
        <v>0.15658882446952338</v>
      </c>
    </row>
    <row r="48" spans="1:10" x14ac:dyDescent="0.2">
      <c r="A48" s="1">
        <v>315.14999999999998</v>
      </c>
      <c r="B48" s="1">
        <f t="shared" si="2"/>
        <v>42</v>
      </c>
      <c r="C48" s="4">
        <f t="shared" si="3"/>
        <v>107.60000000000001</v>
      </c>
      <c r="D48" s="1">
        <f>(4/3)*PI()*((Rcrit!D48)^3)*vapordensity!G48*latentheat!H48</f>
        <v>7.3790847669644942E-18</v>
      </c>
      <c r="E48" s="1">
        <f>4*PI()*((Rcrit!D48)^2)*surfacetension!G48</f>
        <v>9.1513432787215975E-19</v>
      </c>
      <c r="F48" s="1">
        <f>4*PI()*((Rcrit!D48)^2)*surfacetension!I48*A48</f>
        <v>-1.1773520442336027E-17</v>
      </c>
      <c r="G48" s="1">
        <f>(4/3)*PI()*((Rcrit!D48)^3)*$C$3</f>
        <v>4.8521446282348922E-19</v>
      </c>
      <c r="I48" s="1">
        <f t="shared" si="0"/>
        <v>2.0552953999996169E-17</v>
      </c>
      <c r="J48" s="1">
        <f t="shared" si="1"/>
        <v>0.12828145435556645</v>
      </c>
    </row>
    <row r="49" spans="1:10" x14ac:dyDescent="0.2">
      <c r="A49" s="1">
        <v>316.14999999999998</v>
      </c>
      <c r="B49" s="1">
        <f t="shared" si="2"/>
        <v>43</v>
      </c>
      <c r="C49" s="4">
        <f t="shared" si="3"/>
        <v>109.4</v>
      </c>
      <c r="D49" s="1">
        <f>(4/3)*PI()*((Rcrit!D49)^3)*vapordensity!G49*latentheat!H49</f>
        <v>5.8215677652916448E-18</v>
      </c>
      <c r="E49" s="1">
        <f>4*PI()*((Rcrit!D49)^2)*surfacetension!G49</f>
        <v>7.4113366724569164E-19</v>
      </c>
      <c r="F49" s="1">
        <f>4*PI()*((Rcrit!D49)^2)*surfacetension!I49*A49</f>
        <v>-9.8932396103610095E-18</v>
      </c>
      <c r="G49" s="1">
        <f>(4/3)*PI()*((Rcrit!D49)^3)*$C$3</f>
        <v>3.7644635786656925E-19</v>
      </c>
      <c r="I49" s="1">
        <f t="shared" si="0"/>
        <v>1.6832387400764918E-17</v>
      </c>
      <c r="J49" s="1">
        <f t="shared" si="1"/>
        <v>0.10505950317637255</v>
      </c>
    </row>
    <row r="50" spans="1:10" x14ac:dyDescent="0.2">
      <c r="A50" s="1">
        <v>317.14999999999998</v>
      </c>
      <c r="B50" s="1">
        <f t="shared" si="2"/>
        <v>44</v>
      </c>
      <c r="C50" s="4">
        <f t="shared" si="3"/>
        <v>111.2</v>
      </c>
      <c r="D50" s="1">
        <f>(4/3)*PI()*((Rcrit!D50)^3)*vapordensity!G50*latentheat!H50</f>
        <v>4.5856631583505653E-18</v>
      </c>
      <c r="E50" s="1">
        <f>4*PI()*((Rcrit!D50)^2)*surfacetension!G50</f>
        <v>5.9882169476497315E-19</v>
      </c>
      <c r="F50" s="1">
        <f>4*PI()*((Rcrit!D50)^2)*surfacetension!I50*A50</f>
        <v>-8.3149907619344212E-18</v>
      </c>
      <c r="G50" s="1">
        <f>(4/3)*PI()*((Rcrit!D50)^3)*$C$3</f>
        <v>2.9168087271662473E-19</v>
      </c>
      <c r="I50" s="1">
        <f t="shared" si="0"/>
        <v>1.3791156487766584E-17</v>
      </c>
      <c r="J50" s="1">
        <f t="shared" si="1"/>
        <v>8.6077632027796724E-2</v>
      </c>
    </row>
    <row r="51" spans="1:10" x14ac:dyDescent="0.2">
      <c r="A51" s="1">
        <v>318.14999999999998</v>
      </c>
      <c r="B51" s="1">
        <f t="shared" si="2"/>
        <v>45</v>
      </c>
      <c r="C51" s="4">
        <f t="shared" si="3"/>
        <v>113</v>
      </c>
      <c r="D51" s="1">
        <f>(4/3)*PI()*((Rcrit!D51)^3)*vapordensity!G51*latentheat!H51</f>
        <v>3.6022111943526304E-18</v>
      </c>
      <c r="E51" s="1">
        <f>4*PI()*((Rcrit!D51)^2)*surfacetension!G51</f>
        <v>4.8230275631610539E-19</v>
      </c>
      <c r="F51" s="1">
        <f>4*PI()*((Rcrit!D51)^2)*surfacetension!I51*A51</f>
        <v>-6.9530982303465537E-18</v>
      </c>
      <c r="G51" s="1">
        <f>(4/3)*PI()*((Rcrit!D51)^3)*$C$3</f>
        <v>2.2547903921014951E-19</v>
      </c>
      <c r="I51" s="1">
        <f t="shared" si="0"/>
        <v>1.126309122022544E-17</v>
      </c>
      <c r="J51" s="1">
        <f t="shared" si="1"/>
        <v>7.0298689048309076E-2</v>
      </c>
    </row>
    <row r="52" spans="1:10" x14ac:dyDescent="0.2">
      <c r="A52" s="1">
        <v>319.14999999999998</v>
      </c>
      <c r="B52" s="1">
        <f t="shared" si="2"/>
        <v>46</v>
      </c>
      <c r="C52" s="4">
        <f t="shared" si="3"/>
        <v>114.8</v>
      </c>
      <c r="D52" s="1">
        <f>(4/3)*PI()*((Rcrit!D52)^3)*vapordensity!G52*latentheat!H52</f>
        <v>2.8231568193237394E-18</v>
      </c>
      <c r="E52" s="1">
        <f>4*PI()*((Rcrit!D52)^2)*surfacetension!G52</f>
        <v>3.8731779843716483E-19</v>
      </c>
      <c r="F52" s="1">
        <f>4*PI()*((Rcrit!D52)^2)*surfacetension!I52*A52</f>
        <v>-5.8262770916424567E-18</v>
      </c>
      <c r="G52" s="1">
        <f>(4/3)*PI()*((Rcrit!D52)^3)*$C$3</f>
        <v>1.7395483509121911E-19</v>
      </c>
      <c r="I52" s="1">
        <f t="shared" si="0"/>
        <v>9.2107065444945798E-18</v>
      </c>
      <c r="J52" s="1">
        <f t="shared" si="1"/>
        <v>5.7488710925462046E-2</v>
      </c>
    </row>
    <row r="53" spans="1:10" x14ac:dyDescent="0.2">
      <c r="A53" s="1">
        <v>320.14999999999998</v>
      </c>
      <c r="B53" s="1">
        <f t="shared" si="2"/>
        <v>47</v>
      </c>
      <c r="C53" s="4">
        <f t="shared" si="3"/>
        <v>116.60000000000001</v>
      </c>
      <c r="D53" s="1">
        <f>(4/3)*PI()*((Rcrit!D53)^3)*vapordensity!G53*latentheat!H53</f>
        <v>2.2050624331475286E-18</v>
      </c>
      <c r="E53" s="1">
        <f>4*PI()*((Rcrit!D53)^2)*surfacetension!G53</f>
        <v>3.0981526064510721E-19</v>
      </c>
      <c r="F53" s="1">
        <f>4*PI()*((Rcrit!D53)^2)*surfacetension!I53*A53</f>
        <v>-4.8603812712823189E-18</v>
      </c>
      <c r="G53" s="1">
        <f>(4/3)*PI()*((Rcrit!D53)^3)*$C$3</f>
        <v>1.3379546092004063E-19</v>
      </c>
      <c r="I53" s="1">
        <f t="shared" si="0"/>
        <v>7.509054425994995E-18</v>
      </c>
      <c r="J53" s="1">
        <f t="shared" si="1"/>
        <v>4.6867833334416104E-2</v>
      </c>
    </row>
    <row r="54" spans="1:10" x14ac:dyDescent="0.2">
      <c r="A54" s="1">
        <v>321.14999999999998</v>
      </c>
      <c r="B54" s="1">
        <f t="shared" si="2"/>
        <v>48</v>
      </c>
      <c r="C54" s="4">
        <f t="shared" si="3"/>
        <v>118.4</v>
      </c>
      <c r="D54" s="1">
        <f>(4/3)*PI()*((Rcrit!D54)^3)*vapordensity!G54*latentheat!H54</f>
        <v>1.7153264360195301E-18</v>
      </c>
      <c r="E54" s="1">
        <f>4*PI()*((Rcrit!D54)^2)*surfacetension!G54</f>
        <v>2.4673266308443488E-19</v>
      </c>
      <c r="F54" s="1">
        <f>4*PI()*((Rcrit!D54)^2)*surfacetension!I54*A54</f>
        <v>-4.0443390555350978E-18</v>
      </c>
      <c r="G54" s="1">
        <f>(4/3)*PI()*((Rcrit!D54)^3)*$C$3</f>
        <v>1.0253160410165881E-19</v>
      </c>
      <c r="I54" s="1">
        <f t="shared" si="0"/>
        <v>6.1089297587407218E-18</v>
      </c>
      <c r="J54" s="1">
        <f t="shared" si="1"/>
        <v>3.812894214658416E-2</v>
      </c>
    </row>
    <row r="55" spans="1:10" x14ac:dyDescent="0.2">
      <c r="A55" s="1">
        <v>322.14999999999998</v>
      </c>
      <c r="B55" s="1">
        <f t="shared" si="2"/>
        <v>49</v>
      </c>
      <c r="C55" s="4">
        <f t="shared" si="3"/>
        <v>120.2</v>
      </c>
      <c r="D55" s="1">
        <f>(4/3)*PI()*((Rcrit!D55)^3)*vapordensity!G55*latentheat!H55</f>
        <v>1.3284684249428765E-18</v>
      </c>
      <c r="E55" s="1">
        <f>4*PI()*((Rcrit!D55)^2)*surfacetension!G55</f>
        <v>1.9555336094160487E-19</v>
      </c>
      <c r="F55" s="1">
        <f>4*PI()*((Rcrit!D55)^2)*surfacetension!I55*A55</f>
        <v>-3.3883527967008614E-18</v>
      </c>
      <c r="G55" s="1">
        <f>(4/3)*PI()*((Rcrit!D55)^3)*$C$3</f>
        <v>7.8260755540094747E-20</v>
      </c>
      <c r="I55" s="1">
        <f t="shared" si="0"/>
        <v>4.990635338125437E-18</v>
      </c>
      <c r="J55" s="1">
        <f t="shared" si="1"/>
        <v>3.1149097075443975E-2</v>
      </c>
    </row>
    <row r="56" spans="1:10" x14ac:dyDescent="0.2">
      <c r="A56" s="1">
        <v>323.14999999999998</v>
      </c>
      <c r="B56" s="1">
        <f t="shared" si="2"/>
        <v>50</v>
      </c>
      <c r="C56" s="4">
        <f t="shared" si="3"/>
        <v>122</v>
      </c>
      <c r="D56" s="1">
        <f>(4/3)*PI()*((Rcrit!D56)^3)*vapordensity!G56*latentheat!H56</f>
        <v>1.0213209745908417E-18</v>
      </c>
      <c r="E56" s="1">
        <f>4*PI()*((Rcrit!D56)^2)*surfacetension!G56</f>
        <v>1.5382895418038655E-19</v>
      </c>
      <c r="F56" s="1">
        <f>4*PI()*((Rcrit!D56)^2)*surfacetension!I56*A56</f>
        <v>-2.7414497836260827E-18</v>
      </c>
      <c r="G56" s="1">
        <f>(4/3)*PI()*((Rcrit!D56)^3)*$C$3</f>
        <v>5.9322417584557753E-20</v>
      </c>
      <c r="I56" s="1">
        <f t="shared" si="0"/>
        <v>3.9759221299818692E-18</v>
      </c>
      <c r="J56" s="1">
        <f t="shared" si="1"/>
        <v>2.481575510939453E-2</v>
      </c>
    </row>
    <row r="57" spans="1:10" x14ac:dyDescent="0.2">
      <c r="A57" s="1">
        <v>324.14999999999998</v>
      </c>
      <c r="B57" s="1">
        <f t="shared" si="2"/>
        <v>51</v>
      </c>
      <c r="C57" s="4">
        <f t="shared" si="3"/>
        <v>123.8</v>
      </c>
      <c r="D57" s="1">
        <f>(4/3)*PI()*((Rcrit!D57)^3)*vapordensity!G57*latentheat!H57</f>
        <v>7.8318437568189613E-19</v>
      </c>
      <c r="E57" s="1">
        <f>4*PI()*((Rcrit!D57)^2)*surfacetension!G57</f>
        <v>1.2066809357763162E-19</v>
      </c>
      <c r="F57" s="1">
        <f>4*PI()*((Rcrit!D57)^2)*surfacetension!I57*A57</f>
        <v>-2.2802337114214054E-18</v>
      </c>
      <c r="G57" s="1">
        <f>(4/3)*PI()*((Rcrit!D57)^3)*$C$3</f>
        <v>4.4875100323871103E-20</v>
      </c>
      <c r="I57" s="1">
        <f t="shared" si="0"/>
        <v>3.2289612810048047E-18</v>
      </c>
      <c r="J57" s="1">
        <f t="shared" si="1"/>
        <v>2.0153591993889854E-2</v>
      </c>
    </row>
    <row r="58" spans="1:10" x14ac:dyDescent="0.2">
      <c r="A58" s="1">
        <v>325.14999999999998</v>
      </c>
      <c r="B58" s="1">
        <f t="shared" si="2"/>
        <v>52</v>
      </c>
      <c r="C58" s="4">
        <f t="shared" si="3"/>
        <v>125.60000000000001</v>
      </c>
      <c r="D58" s="1">
        <f>(4/3)*PI()*((Rcrit!D58)^3)*vapordensity!G58*latentheat!H58</f>
        <v>5.9540789016256328E-19</v>
      </c>
      <c r="E58" s="1">
        <f>4*PI()*((Rcrit!D58)^2)*surfacetension!G58</f>
        <v>9.3832344879904519E-20</v>
      </c>
      <c r="F58" s="1">
        <f>4*PI()*((Rcrit!D58)^2)*surfacetension!I58*A58</f>
        <v>-1.8701147860237029E-18</v>
      </c>
      <c r="G58" s="1">
        <f>(4/3)*PI()*((Rcrit!D58)^3)*$C$3</f>
        <v>3.367240874219463E-20</v>
      </c>
      <c r="I58" s="1">
        <f t="shared" si="0"/>
        <v>2.5930274298083654E-18</v>
      </c>
      <c r="J58" s="1">
        <f t="shared" si="1"/>
        <v>1.6184404922025108E-2</v>
      </c>
    </row>
    <row r="59" spans="1:10" x14ac:dyDescent="0.2">
      <c r="A59" s="1">
        <v>326.14999999999998</v>
      </c>
      <c r="B59" s="1">
        <f t="shared" si="2"/>
        <v>53</v>
      </c>
      <c r="C59" s="4">
        <f t="shared" si="3"/>
        <v>127.4</v>
      </c>
      <c r="D59" s="1">
        <f>(4/3)*PI()*((Rcrit!D59)^3)*vapordensity!G59*latentheat!H59</f>
        <v>4.4879557902085762E-19</v>
      </c>
      <c r="E59" s="1">
        <f>4*PI()*((Rcrit!D59)^2)*surfacetension!G59</f>
        <v>7.2345886368292583E-20</v>
      </c>
      <c r="F59" s="1">
        <f>4*PI()*((Rcrit!D59)^2)*surfacetension!I59*A59</f>
        <v>-1.5197043321042146E-18</v>
      </c>
      <c r="G59" s="1">
        <f>(4/3)*PI()*((Rcrit!D59)^3)*$C$3</f>
        <v>2.5065309467745389E-20</v>
      </c>
      <c r="I59" s="1">
        <f t="shared" si="0"/>
        <v>2.0659111069611104E-18</v>
      </c>
      <c r="J59" s="1">
        <f t="shared" si="1"/>
        <v>1.2894403469707509E-2</v>
      </c>
    </row>
    <row r="60" spans="1:10" x14ac:dyDescent="0.2">
      <c r="A60" s="1">
        <v>327.14999999999998</v>
      </c>
      <c r="B60" s="1">
        <f t="shared" si="2"/>
        <v>54</v>
      </c>
      <c r="C60" s="4">
        <f t="shared" si="3"/>
        <v>129.19999999999999</v>
      </c>
      <c r="D60" s="1">
        <f>(4/3)*PI()*((Rcrit!D60)^3)*vapordensity!G60*latentheat!H60</f>
        <v>3.3530553308417446E-19</v>
      </c>
      <c r="E60" s="1">
        <f>4*PI()*((Rcrit!D60)^2)*surfacetension!G60</f>
        <v>5.5293296932375263E-20</v>
      </c>
      <c r="F60" s="1">
        <f>4*PI()*((Rcrit!D60)^2)*surfacetension!I60*A60</f>
        <v>-1.2311447582599147E-18</v>
      </c>
      <c r="G60" s="1">
        <f>(4/3)*PI()*((Rcrit!D60)^3)*$C$3</f>
        <v>1.8506745605471087E-20</v>
      </c>
      <c r="I60" s="1">
        <f t="shared" si="0"/>
        <v>1.6402503338819355E-18</v>
      </c>
      <c r="J60" s="1">
        <f t="shared" si="1"/>
        <v>1.0237637778862219E-2</v>
      </c>
    </row>
    <row r="61" spans="1:10" x14ac:dyDescent="0.2">
      <c r="A61" s="1">
        <v>328.15</v>
      </c>
      <c r="B61" s="1">
        <f t="shared" si="2"/>
        <v>55</v>
      </c>
      <c r="C61" s="4">
        <f t="shared" si="3"/>
        <v>131</v>
      </c>
      <c r="D61" s="1">
        <f>(4/3)*PI()*((Rcrit!D61)^3)*vapordensity!G61*latentheat!H61</f>
        <v>2.4786037746958846E-19</v>
      </c>
      <c r="E61" s="1">
        <f>4*PI()*((Rcrit!D61)^2)*surfacetension!G61</f>
        <v>4.1815532966864765E-20</v>
      </c>
      <c r="F61" s="1" t="e">
        <f>4*PI()*((Rcrit!D61)^2)*surfacetension!I61*A61</f>
        <v>#REF!</v>
      </c>
      <c r="G61" s="1">
        <f>(4/3)*PI()*((Rcrit!D61)^3)*$C$3</f>
        <v>1.3528374188960125E-20</v>
      </c>
      <c r="I61" s="1" t="e">
        <f t="shared" si="0"/>
        <v>#REF!</v>
      </c>
      <c r="J61" s="1" t="e">
        <f t="shared" si="1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1"/>
  <sheetViews>
    <sheetView workbookViewId="0">
      <selection activeCell="A21" sqref="A21:XFD21"/>
    </sheetView>
  </sheetViews>
  <sheetFormatPr baseColWidth="10" defaultRowHeight="16" x14ac:dyDescent="0.2"/>
  <cols>
    <col min="1" max="1" width="16" style="1" customWidth="1"/>
    <col min="2" max="4" width="10.83203125" style="1"/>
    <col min="5" max="5" width="12" style="1" bestFit="1" customWidth="1"/>
    <col min="6" max="6" width="13.6640625" style="1" customWidth="1"/>
    <col min="7" max="7" width="16.5" style="1" customWidth="1"/>
    <col min="8" max="8" width="12.1640625" style="1" bestFit="1" customWidth="1"/>
    <col min="9" max="10" width="13.83203125" style="1" customWidth="1"/>
    <col min="11" max="11" width="18.5" style="1" customWidth="1"/>
    <col min="12" max="16384" width="10.83203125" style="1"/>
  </cols>
  <sheetData>
    <row r="1" spans="1:12" x14ac:dyDescent="0.2">
      <c r="A1" s="11" t="s">
        <v>51</v>
      </c>
      <c r="B1"/>
      <c r="C1" s="1" t="s">
        <v>36</v>
      </c>
      <c r="F1" t="s">
        <v>23</v>
      </c>
      <c r="G1" t="s">
        <v>24</v>
      </c>
      <c r="H1" t="s">
        <v>25</v>
      </c>
      <c r="J1" s="1" t="s">
        <v>49</v>
      </c>
      <c r="K1" s="1" t="s">
        <v>54</v>
      </c>
      <c r="L1" s="1" t="s">
        <v>56</v>
      </c>
    </row>
    <row r="2" spans="1:12" x14ac:dyDescent="0.2">
      <c r="A2"/>
      <c r="B2"/>
      <c r="C2"/>
      <c r="D2"/>
      <c r="E2"/>
      <c r="F2"/>
      <c r="G2"/>
      <c r="H2"/>
      <c r="J2" s="1" t="s">
        <v>50</v>
      </c>
      <c r="K2" s="1" t="s">
        <v>55</v>
      </c>
      <c r="L2" s="1" t="s">
        <v>57</v>
      </c>
    </row>
    <row r="3" spans="1:12" x14ac:dyDescent="0.2">
      <c r="A3" t="s">
        <v>26</v>
      </c>
      <c r="B3" t="s">
        <v>27</v>
      </c>
      <c r="C3" s="9">
        <f>$H$3</f>
        <v>592949.12622450071</v>
      </c>
      <c r="D3" s="9"/>
      <c r="E3" s="9"/>
      <c r="F3" s="10">
        <f>master!$B$2</f>
        <v>86</v>
      </c>
      <c r="G3" s="9">
        <f>F3/14.6959488</f>
        <v>5.8519528864988972</v>
      </c>
      <c r="H3" s="9">
        <f>G3*101325</f>
        <v>592949.12622450071</v>
      </c>
    </row>
    <row r="4" spans="1:12" x14ac:dyDescent="0.2">
      <c r="A4" t="s">
        <v>1</v>
      </c>
      <c r="B4" t="s">
        <v>1</v>
      </c>
      <c r="C4" t="s">
        <v>1</v>
      </c>
      <c r="D4"/>
      <c r="E4"/>
      <c r="F4"/>
      <c r="G4"/>
      <c r="H4"/>
    </row>
    <row r="5" spans="1:12" x14ac:dyDescent="0.2">
      <c r="A5" t="s">
        <v>1</v>
      </c>
      <c r="B5" t="s">
        <v>1</v>
      </c>
      <c r="C5" t="s">
        <v>1</v>
      </c>
      <c r="D5"/>
      <c r="E5"/>
      <c r="F5"/>
      <c r="G5"/>
      <c r="H5"/>
    </row>
    <row r="6" spans="1:12" x14ac:dyDescent="0.2">
      <c r="A6" s="1" t="s">
        <v>60</v>
      </c>
      <c r="B6">
        <f>master!$B$3</f>
        <v>7</v>
      </c>
      <c r="C6" s="10" t="s">
        <v>1</v>
      </c>
      <c r="D6" s="10"/>
      <c r="E6" s="10"/>
      <c r="F6"/>
      <c r="G6"/>
      <c r="H6"/>
    </row>
    <row r="7" spans="1:12" x14ac:dyDescent="0.2">
      <c r="A7" s="1" t="s">
        <v>61</v>
      </c>
      <c r="B7">
        <f>master!$B$4</f>
        <v>18</v>
      </c>
    </row>
    <row r="9" spans="1:12" x14ac:dyDescent="0.2">
      <c r="E9" s="1" t="s">
        <v>49</v>
      </c>
      <c r="F9" s="1" t="s">
        <v>49</v>
      </c>
      <c r="G9" s="1" t="s">
        <v>49</v>
      </c>
      <c r="I9" s="1" t="s">
        <v>50</v>
      </c>
      <c r="J9" s="1" t="s">
        <v>50</v>
      </c>
      <c r="K9" s="1" t="s">
        <v>50</v>
      </c>
    </row>
    <row r="10" spans="1:12" x14ac:dyDescent="0.2">
      <c r="A10" s="1" t="s">
        <v>4</v>
      </c>
      <c r="B10" s="1" t="s">
        <v>5</v>
      </c>
      <c r="C10" s="1" t="s">
        <v>6</v>
      </c>
      <c r="E10" s="1" t="s">
        <v>58</v>
      </c>
      <c r="F10" s="1" t="s">
        <v>53</v>
      </c>
      <c r="G10" s="1" t="s">
        <v>62</v>
      </c>
      <c r="I10" s="1" t="s">
        <v>59</v>
      </c>
      <c r="J10" s="1" t="s">
        <v>53</v>
      </c>
      <c r="K10" s="1" t="s">
        <v>62</v>
      </c>
    </row>
    <row r="11" spans="1:12" x14ac:dyDescent="0.2">
      <c r="A11" s="1">
        <v>278.14999999999998</v>
      </c>
      <c r="B11" s="1">
        <f>A11-273.15</f>
        <v>5</v>
      </c>
      <c r="C11" s="4">
        <f>(9/5)*B11+32</f>
        <v>41</v>
      </c>
      <c r="D11" s="4"/>
      <c r="E11" s="13">
        <f>$B$6*Rcrit!D11</f>
        <v>-7.5926567019859816E-7</v>
      </c>
      <c r="F11" s="1">
        <f>Ecrit!I11/E11</f>
        <v>2.6035521994895616E-8</v>
      </c>
      <c r="G11" s="1">
        <f>6241509740*F11</f>
        <v>162.50096411712522</v>
      </c>
      <c r="H11" s="12" t="s">
        <v>1</v>
      </c>
      <c r="I11" s="13">
        <f>$B$7*Rcrit!E11</f>
        <v>-6.2403819821494324E-7</v>
      </c>
      <c r="J11" s="1">
        <f>Ecrit!I11/I11</f>
        <v>3.1677352625160825E-8</v>
      </c>
      <c r="K11" s="1">
        <f>6241509740*J11</f>
        <v>197.71450494735586</v>
      </c>
    </row>
    <row r="12" spans="1:12" x14ac:dyDescent="0.2">
      <c r="A12" s="1">
        <v>279.14999999999998</v>
      </c>
      <c r="B12" s="1">
        <f>A12-273.15</f>
        <v>6</v>
      </c>
      <c r="C12" s="4">
        <f>(9/5)*B12+32</f>
        <v>42.8</v>
      </c>
      <c r="D12" s="4"/>
      <c r="E12" s="13">
        <f>$B$6*Rcrit!D12</f>
        <v>-8.7022115902115236E-7</v>
      </c>
      <c r="F12" s="1">
        <f>Ecrit!I12/E12</f>
        <v>3.6343151174753632E-8</v>
      </c>
      <c r="G12" s="1">
        <f t="shared" ref="G12:G61" si="0">6241509740*F12</f>
        <v>226.83613203951722</v>
      </c>
      <c r="H12" s="12" t="s">
        <v>1</v>
      </c>
      <c r="I12" s="13">
        <f>$B$7*Rcrit!E12</f>
        <v>-7.2360422186445981E-7</v>
      </c>
      <c r="J12" s="1">
        <f>Ecrit!I12/I12</f>
        <v>4.3707013008140129E-8</v>
      </c>
      <c r="K12" s="1">
        <f t="shared" ref="K12:K61" si="1">6241509740*J12</f>
        <v>272.79774739661332</v>
      </c>
    </row>
    <row r="13" spans="1:12" x14ac:dyDescent="0.2">
      <c r="A13" s="1">
        <v>280.14999999999998</v>
      </c>
      <c r="B13" s="1">
        <f t="shared" ref="B13:B61" si="2">A13-273.15</f>
        <v>7</v>
      </c>
      <c r="C13" s="4">
        <f t="shared" ref="C13:C61" si="3">(9/5)*B13+32</f>
        <v>44.6</v>
      </c>
      <c r="D13" s="4"/>
      <c r="E13" s="13">
        <f>$B$6*Rcrit!D13</f>
        <v>-1.0307113767665383E-6</v>
      </c>
      <c r="F13" s="1">
        <f>Ecrit!I13/E13</f>
        <v>5.4134621769739533E-8</v>
      </c>
      <c r="G13" s="1">
        <f t="shared" si="0"/>
        <v>337.88176904704534</v>
      </c>
      <c r="H13" s="12" t="s">
        <v>1</v>
      </c>
      <c r="I13" s="13">
        <f>$B$7*Rcrit!E13</f>
        <v>-8.6706533253309665E-7</v>
      </c>
      <c r="J13" s="1">
        <f>Ecrit!I13/I13</f>
        <v>6.4351748872273383E-8</v>
      </c>
      <c r="K13" s="1">
        <f t="shared" si="1"/>
        <v>401.65206737232836</v>
      </c>
    </row>
    <row r="14" spans="1:12" x14ac:dyDescent="0.2">
      <c r="A14" s="1">
        <v>281.14999999999998</v>
      </c>
      <c r="B14" s="1">
        <f t="shared" si="2"/>
        <v>8</v>
      </c>
      <c r="C14" s="4">
        <f t="shared" si="3"/>
        <v>46.4</v>
      </c>
      <c r="D14" s="4"/>
      <c r="E14" s="13">
        <f>$B$6*Rcrit!D14</f>
        <v>-1.2828997487695273E-6</v>
      </c>
      <c r="F14" s="1">
        <f>Ecrit!I14/E14</f>
        <v>8.8913612277629018E-8</v>
      </c>
      <c r="G14" s="1">
        <f t="shared" si="0"/>
        <v>554.95517704940505</v>
      </c>
      <c r="H14" s="12" t="s">
        <v>1</v>
      </c>
      <c r="I14" s="13">
        <f>$B$7*Rcrit!E14</f>
        <v>-1.0917684192869923E-6</v>
      </c>
      <c r="J14" s="1">
        <f>Ecrit!I14/I14</f>
        <v>1.0447934638708088E-7</v>
      </c>
      <c r="K14" s="1">
        <f t="shared" si="1"/>
        <v>652.10885810379909</v>
      </c>
    </row>
    <row r="15" spans="1:12" x14ac:dyDescent="0.2">
      <c r="A15" s="1">
        <v>282.14999999999998</v>
      </c>
      <c r="B15" s="1">
        <f t="shared" si="2"/>
        <v>9</v>
      </c>
      <c r="C15" s="4">
        <f t="shared" si="3"/>
        <v>48.2</v>
      </c>
      <c r="D15" s="4"/>
      <c r="E15" s="13">
        <f>$B$6*Rcrit!D15</f>
        <v>-1.735034931590176E-6</v>
      </c>
      <c r="F15" s="1">
        <f>Ecrit!I15/E15</f>
        <v>1.7223117897506006E-7</v>
      </c>
      <c r="G15" s="1">
        <f t="shared" si="0"/>
        <v>1074.9825811045205</v>
      </c>
      <c r="H15" s="12" t="s">
        <v>1</v>
      </c>
      <c r="I15" s="13">
        <f>$B$7*Rcrit!E15</f>
        <v>-1.4936518125197857E-6</v>
      </c>
      <c r="J15" s="1">
        <f>Ecrit!I15/I15</f>
        <v>2.0006477368147023E-7</v>
      </c>
      <c r="K15" s="1">
        <f t="shared" si="1"/>
        <v>1248.706233563792</v>
      </c>
    </row>
    <row r="16" spans="1:12" x14ac:dyDescent="0.2">
      <c r="A16" s="1">
        <v>283.14999999999998</v>
      </c>
      <c r="B16" s="1">
        <f t="shared" si="2"/>
        <v>10</v>
      </c>
      <c r="C16" s="4">
        <f t="shared" si="3"/>
        <v>50</v>
      </c>
      <c r="D16" s="4"/>
      <c r="E16" s="13">
        <f>$B$6*Rcrit!D16</f>
        <v>-2.7768719955891095E-6</v>
      </c>
      <c r="F16" s="1">
        <f>Ecrit!I16/E16</f>
        <v>4.6680663083978477E-7</v>
      </c>
      <c r="G16" s="1">
        <f t="shared" si="0"/>
        <v>2913.578133083101</v>
      </c>
      <c r="H16" s="12" t="s">
        <v>1</v>
      </c>
      <c r="I16" s="13">
        <f>$B$7*Rcrit!E16</f>
        <v>-2.418210113050723E-6</v>
      </c>
      <c r="J16" s="1">
        <f>Ecrit!I16/I16</f>
        <v>5.3604203106196844E-7</v>
      </c>
      <c r="K16" s="1">
        <f t="shared" si="1"/>
        <v>3345.7115579226584</v>
      </c>
    </row>
    <row r="17" spans="1:11" x14ac:dyDescent="0.2">
      <c r="A17" s="1">
        <v>284.14999999999998</v>
      </c>
      <c r="B17" s="1">
        <f t="shared" si="2"/>
        <v>11</v>
      </c>
      <c r="C17" s="4">
        <f t="shared" si="3"/>
        <v>51.8</v>
      </c>
      <c r="D17" s="4"/>
      <c r="E17" s="13">
        <f>$B$6*Rcrit!D17</f>
        <v>-7.7004179187779405E-6</v>
      </c>
      <c r="F17" s="1">
        <f>Ecrit!I17/E17</f>
        <v>3.7944576173594161E-6</v>
      </c>
      <c r="G17" s="1">
        <f t="shared" si="0"/>
        <v>23683.144176765989</v>
      </c>
      <c r="H17" s="12" t="s">
        <v>1</v>
      </c>
      <c r="I17" s="13">
        <f>$B$7*Rcrit!E17</f>
        <v>-6.7832162728056938E-6</v>
      </c>
      <c r="J17" s="1">
        <f>Ecrit!I17/I17</f>
        <v>4.307530270838952E-6</v>
      </c>
      <c r="K17" s="1">
        <f t="shared" si="1"/>
        <v>26885.492140786158</v>
      </c>
    </row>
    <row r="18" spans="1:11" x14ac:dyDescent="0.2">
      <c r="A18" s="1">
        <v>285.14999999999998</v>
      </c>
      <c r="B18" s="1">
        <f t="shared" si="2"/>
        <v>12</v>
      </c>
      <c r="C18" s="4">
        <f t="shared" si="3"/>
        <v>53.6</v>
      </c>
      <c r="D18" s="4"/>
      <c r="E18" s="13">
        <f>$B$6*Rcrit!D18</f>
        <v>8.6694895858688868E-6</v>
      </c>
      <c r="F18" s="1">
        <f>Ecrit!I18/E18</f>
        <v>5.0796637428353818E-6</v>
      </c>
      <c r="G18" s="1">
        <f t="shared" si="0"/>
        <v>31704.770726831892</v>
      </c>
      <c r="H18" s="12" t="s">
        <v>1</v>
      </c>
      <c r="I18" s="13">
        <f>$B$7*Rcrit!E18</f>
        <v>7.7248403476600098E-6</v>
      </c>
      <c r="J18" s="1">
        <f>Ecrit!I18/I18</f>
        <v>5.7008416920314772E-6</v>
      </c>
      <c r="K18" s="1">
        <f t="shared" si="1"/>
        <v>35581.858947012544</v>
      </c>
    </row>
    <row r="19" spans="1:11" x14ac:dyDescent="0.2">
      <c r="A19" s="1">
        <v>286.14999999999998</v>
      </c>
      <c r="B19" s="1">
        <f t="shared" si="2"/>
        <v>13</v>
      </c>
      <c r="C19" s="4">
        <f t="shared" si="3"/>
        <v>55.400000000000006</v>
      </c>
      <c r="D19" s="4"/>
      <c r="E19" s="13">
        <f>$B$6*Rcrit!D19</f>
        <v>2.6568060630193409E-6</v>
      </c>
      <c r="F19" s="1">
        <f>Ecrit!I19/E19</f>
        <v>5.0345747720412958E-7</v>
      </c>
      <c r="G19" s="1">
        <f t="shared" si="0"/>
        <v>3142.3347476454028</v>
      </c>
      <c r="H19" s="12" t="s">
        <v>1</v>
      </c>
      <c r="I19" s="13">
        <f>$B$7*Rcrit!E19</f>
        <v>2.3944968980550852E-6</v>
      </c>
      <c r="J19" s="1">
        <f>Ecrit!I19/I19</f>
        <v>5.5860956804529638E-7</v>
      </c>
      <c r="K19" s="1">
        <f t="shared" si="1"/>
        <v>3486.56705981191</v>
      </c>
    </row>
    <row r="20" spans="1:11" x14ac:dyDescent="0.2">
      <c r="A20" s="1">
        <v>287.14999999999998</v>
      </c>
      <c r="B20" s="1">
        <f t="shared" si="2"/>
        <v>14</v>
      </c>
      <c r="C20" s="4">
        <f t="shared" si="3"/>
        <v>57.2</v>
      </c>
      <c r="D20" s="4"/>
      <c r="E20" s="13">
        <f>$B$6*Rcrit!D20</f>
        <v>1.5281775542653754E-6</v>
      </c>
      <c r="F20" s="1">
        <f>Ecrit!I20/E20</f>
        <v>1.7566437829583483E-7</v>
      </c>
      <c r="G20" s="1">
        <f t="shared" si="0"/>
        <v>1096.4109281044978</v>
      </c>
      <c r="H20" s="12" t="s">
        <v>1</v>
      </c>
      <c r="I20" s="13">
        <f>$B$7*Rcrit!E20</f>
        <v>1.3931108578889684E-6</v>
      </c>
      <c r="J20" s="1">
        <f>Ecrit!I20/I20</f>
        <v>1.926956196454194E-7</v>
      </c>
      <c r="K20" s="1">
        <f t="shared" si="1"/>
        <v>1202.7115868722206</v>
      </c>
    </row>
    <row r="21" spans="1:11" x14ac:dyDescent="0.2">
      <c r="A21" s="1">
        <v>288.14999999999998</v>
      </c>
      <c r="B21" s="1">
        <f t="shared" si="2"/>
        <v>15</v>
      </c>
      <c r="C21" s="4">
        <f t="shared" si="3"/>
        <v>59</v>
      </c>
      <c r="D21" s="4"/>
      <c r="E21" s="13">
        <f>$B$6*Rcrit!D21</f>
        <v>1.0521086997345274E-6</v>
      </c>
      <c r="F21" s="1">
        <f>Ecrit!I21/E21</f>
        <v>8.7756053329066386E-8</v>
      </c>
      <c r="G21" s="1">
        <f t="shared" si="0"/>
        <v>547.73026159732729</v>
      </c>
      <c r="H21" s="12" t="s">
        <v>1</v>
      </c>
      <c r="I21" s="13">
        <f>$B$7*Rcrit!E21</f>
        <v>9.7009847809777028E-7</v>
      </c>
      <c r="J21" s="1">
        <f>Ecrit!I21/I21</f>
        <v>9.5174777866801904E-8</v>
      </c>
      <c r="K21" s="1">
        <f t="shared" si="1"/>
        <v>594.03430305798054</v>
      </c>
    </row>
    <row r="22" spans="1:11" x14ac:dyDescent="0.2">
      <c r="A22" s="1">
        <v>289.14999999999998</v>
      </c>
      <c r="B22" s="1">
        <f t="shared" si="2"/>
        <v>16</v>
      </c>
      <c r="C22" s="4">
        <f t="shared" si="3"/>
        <v>60.8</v>
      </c>
      <c r="D22" s="4"/>
      <c r="E22" s="13">
        <f>$B$6*Rcrit!D22</f>
        <v>7.9010559681241094E-7</v>
      </c>
      <c r="F22" s="1">
        <f>Ecrit!I22/E22</f>
        <v>5.2129432393227127E-8</v>
      </c>
      <c r="G22" s="1">
        <f t="shared" si="0"/>
        <v>325.36636002299861</v>
      </c>
      <c r="H22" s="12" t="s">
        <v>1</v>
      </c>
      <c r="I22" s="13">
        <f>$B$7*Rcrit!E22</f>
        <v>7.3683355583082608E-7</v>
      </c>
      <c r="J22" s="1">
        <f>Ecrit!I22/I22</f>
        <v>5.5898317831224673E-8</v>
      </c>
      <c r="K22" s="1">
        <f t="shared" si="1"/>
        <v>348.8898951932045</v>
      </c>
    </row>
    <row r="23" spans="1:11" x14ac:dyDescent="0.2">
      <c r="A23" s="1">
        <v>290.14999999999998</v>
      </c>
      <c r="B23" s="1">
        <f t="shared" si="2"/>
        <v>17</v>
      </c>
      <c r="C23" s="4">
        <f t="shared" si="3"/>
        <v>62.6</v>
      </c>
      <c r="D23" s="4"/>
      <c r="E23" s="13">
        <f>$B$6*Rcrit!D23</f>
        <v>6.2450136500448704E-7</v>
      </c>
      <c r="F23" s="1">
        <f>Ecrit!I23/E23</f>
        <v>3.4280940586014889E-8</v>
      </c>
      <c r="G23" s="1">
        <f t="shared" si="0"/>
        <v>213.96482456397325</v>
      </c>
      <c r="H23" s="12" t="s">
        <v>1</v>
      </c>
      <c r="I23" s="13">
        <f>$B$7*Rcrit!E23</f>
        <v>5.8904303388428834E-7</v>
      </c>
      <c r="J23" s="1">
        <f>Ecrit!I23/I23</f>
        <v>3.6344533350019219E-8</v>
      </c>
      <c r="K23" s="1">
        <f t="shared" si="1"/>
        <v>226.84475889989977</v>
      </c>
    </row>
    <row r="24" spans="1:11" x14ac:dyDescent="0.2">
      <c r="A24" s="1">
        <v>291.14999999999998</v>
      </c>
      <c r="B24" s="1">
        <f t="shared" si="2"/>
        <v>18</v>
      </c>
      <c r="C24" s="4">
        <f t="shared" si="3"/>
        <v>64.400000000000006</v>
      </c>
      <c r="D24" s="4"/>
      <c r="E24" s="13">
        <f>$B$6*Rcrit!D24</f>
        <v>5.1048205383969641E-7</v>
      </c>
      <c r="F24" s="1">
        <f>Ecrit!I24/E24</f>
        <v>2.4107009189424044E-8</v>
      </c>
      <c r="G24" s="1">
        <f t="shared" si="0"/>
        <v>150.46413265805967</v>
      </c>
      <c r="H24" s="12" t="s">
        <v>1</v>
      </c>
      <c r="I24" s="13">
        <f>$B$7*Rcrit!E24</f>
        <v>4.8699368402861787E-7</v>
      </c>
      <c r="J24" s="1">
        <f>Ecrit!I24/I24</f>
        <v>2.5269723133054955E-8</v>
      </c>
      <c r="K24" s="1">
        <f t="shared" si="1"/>
        <v>157.7212230620658</v>
      </c>
    </row>
    <row r="25" spans="1:11" x14ac:dyDescent="0.2">
      <c r="A25" s="1">
        <v>292.14999999999998</v>
      </c>
      <c r="B25" s="1">
        <f t="shared" si="2"/>
        <v>19</v>
      </c>
      <c r="C25" s="4">
        <f t="shared" si="3"/>
        <v>66.2</v>
      </c>
      <c r="D25" s="4"/>
      <c r="E25" s="13">
        <f>$B$6*Rcrit!D25</f>
        <v>4.2732444657196808E-7</v>
      </c>
      <c r="F25" s="1">
        <f>Ecrit!I25/E25</f>
        <v>1.7765718178827688E-8</v>
      </c>
      <c r="G25" s="1">
        <f t="shared" si="0"/>
        <v>110.88490305124807</v>
      </c>
      <c r="H25" s="12" t="s">
        <v>1</v>
      </c>
      <c r="I25" s="13">
        <f>$B$7*Rcrit!E25</f>
        <v>4.123049301229238E-7</v>
      </c>
      <c r="J25" s="1">
        <f>Ecrit!I25/I25</f>
        <v>1.8412890882623481E-8</v>
      </c>
      <c r="K25" s="1">
        <f t="shared" si="1"/>
        <v>114.92423778545165</v>
      </c>
    </row>
    <row r="26" spans="1:11" x14ac:dyDescent="0.2">
      <c r="A26" s="1">
        <v>293.14999999999998</v>
      </c>
      <c r="B26" s="1">
        <f t="shared" si="2"/>
        <v>20</v>
      </c>
      <c r="C26" s="4">
        <f t="shared" si="3"/>
        <v>68</v>
      </c>
      <c r="D26" s="4"/>
      <c r="E26" s="13">
        <f>$B$6*Rcrit!D26</f>
        <v>3.6413855837861424E-7</v>
      </c>
      <c r="F26" s="1">
        <f>Ecrit!I26/E26</f>
        <v>1.3564264286810703E-8</v>
      </c>
      <c r="G26" s="1">
        <f t="shared" si="0"/>
        <v>84.661487662063152</v>
      </c>
      <c r="H26" s="12" t="s">
        <v>1</v>
      </c>
      <c r="I26" s="13">
        <f>$B$7*Rcrit!E26</f>
        <v>3.5534494198558698E-7</v>
      </c>
      <c r="J26" s="1">
        <f>Ecrit!I26/I26</f>
        <v>1.3899935131385975E-8</v>
      </c>
      <c r="K26" s="1">
        <f t="shared" si="1"/>
        <v>86.756580507913739</v>
      </c>
    </row>
    <row r="27" spans="1:11" x14ac:dyDescent="0.2">
      <c r="A27" s="1">
        <v>294.14999999999998</v>
      </c>
      <c r="B27" s="1">
        <f t="shared" si="2"/>
        <v>21</v>
      </c>
      <c r="C27" s="4">
        <f t="shared" si="3"/>
        <v>69.800000000000011</v>
      </c>
      <c r="D27" s="4"/>
      <c r="E27" s="13">
        <f>$B$6*Rcrit!D27</f>
        <v>3.1452674267438067E-7</v>
      </c>
      <c r="F27" s="1">
        <f>Ecrit!I27/E27</f>
        <v>1.0635313499542741E-8</v>
      </c>
      <c r="G27" s="1">
        <f t="shared" si="0"/>
        <v>66.3804127953495</v>
      </c>
      <c r="H27" s="12" t="s">
        <v>1</v>
      </c>
      <c r="I27" s="13">
        <f>$B$7*Rcrit!E27</f>
        <v>3.10422358226107E-7</v>
      </c>
      <c r="J27" s="1">
        <f>Ecrit!I27/I27</f>
        <v>1.0775932930370732E-8</v>
      </c>
      <c r="K27" s="1">
        <f t="shared" si="1"/>
        <v>67.258090342495663</v>
      </c>
    </row>
    <row r="28" spans="1:11" x14ac:dyDescent="0.2">
      <c r="A28" s="1">
        <v>295.14999999999998</v>
      </c>
      <c r="B28" s="1">
        <f t="shared" si="2"/>
        <v>22</v>
      </c>
      <c r="C28" s="4">
        <f t="shared" si="3"/>
        <v>71.599999999999994</v>
      </c>
      <c r="D28" s="4"/>
      <c r="E28" s="13">
        <f>$B$6*Rcrit!D28</f>
        <v>2.7462908632782693E-7</v>
      </c>
      <c r="F28" s="1">
        <f>Ecrit!I28/E28</f>
        <v>8.5207960278117761E-9</v>
      </c>
      <c r="G28" s="1">
        <f t="shared" si="0"/>
        <v>53.182631400140508</v>
      </c>
      <c r="H28" s="12" t="s">
        <v>1</v>
      </c>
      <c r="I28" s="13">
        <f>$B$7*Rcrit!E28</f>
        <v>2.741325964229114E-7</v>
      </c>
      <c r="J28" s="1">
        <f>Ecrit!I28/I28</f>
        <v>8.5362283013350839E-9</v>
      </c>
      <c r="K28" s="1">
        <f t="shared" si="1"/>
        <v>53.27895208564658</v>
      </c>
    </row>
    <row r="29" spans="1:11" x14ac:dyDescent="0.2">
      <c r="A29" s="1">
        <v>296.14999999999998</v>
      </c>
      <c r="B29" s="1">
        <f t="shared" si="2"/>
        <v>23</v>
      </c>
      <c r="C29" s="4">
        <f t="shared" si="3"/>
        <v>73.400000000000006</v>
      </c>
      <c r="D29" s="4"/>
      <c r="E29" s="13">
        <f>$B$6*Rcrit!D29</f>
        <v>2.4188626430130577E-7</v>
      </c>
      <c r="F29" s="1">
        <f>Ecrit!I29/E29</f>
        <v>6.9431080047783621E-9</v>
      </c>
      <c r="G29" s="1">
        <f t="shared" si="0"/>
        <v>43.335476237696113</v>
      </c>
      <c r="H29" s="12" t="s">
        <v>1</v>
      </c>
      <c r="I29" s="13">
        <f>$B$7*Rcrit!E29</f>
        <v>2.4419418042789133E-7</v>
      </c>
      <c r="J29" s="1">
        <f>Ecrit!I29/I29</f>
        <v>6.8774876410793791E-9</v>
      </c>
      <c r="K29" s="1">
        <f t="shared" si="1"/>
        <v>42.925906098526568</v>
      </c>
    </row>
    <row r="30" spans="1:11" x14ac:dyDescent="0.2">
      <c r="A30" s="1">
        <v>297.14999999999998</v>
      </c>
      <c r="B30" s="1">
        <f t="shared" si="2"/>
        <v>24</v>
      </c>
      <c r="C30" s="4">
        <f t="shared" si="3"/>
        <v>75.2</v>
      </c>
      <c r="D30" s="4"/>
      <c r="E30" s="13">
        <f>$B$6*Rcrit!D30</f>
        <v>2.145745813342407E-7</v>
      </c>
      <c r="F30" s="1">
        <f>Ecrit!I30/E30</f>
        <v>5.739539999791999E-9</v>
      </c>
      <c r="G30" s="1">
        <f t="shared" si="0"/>
        <v>35.823394811821359</v>
      </c>
      <c r="H30" s="12" t="s">
        <v>1</v>
      </c>
      <c r="I30" s="13">
        <f>$B$7*Rcrit!E30</f>
        <v>2.1908897396102904E-7</v>
      </c>
      <c r="J30" s="1">
        <f>Ecrit!I30/I30</f>
        <v>5.6212750931298013E-9</v>
      </c>
      <c r="K30" s="1">
        <f t="shared" si="1"/>
        <v>35.085243244989059</v>
      </c>
    </row>
    <row r="31" spans="1:11" x14ac:dyDescent="0.2">
      <c r="A31" s="1">
        <v>298.14999999999998</v>
      </c>
      <c r="B31" s="1">
        <f t="shared" si="2"/>
        <v>25</v>
      </c>
      <c r="C31" s="4">
        <f t="shared" si="3"/>
        <v>77</v>
      </c>
      <c r="D31" s="4"/>
      <c r="E31" s="13">
        <f>$B$6*Rcrit!D31</f>
        <v>1.91473653764936E-7</v>
      </c>
      <c r="F31" s="1">
        <f>Ecrit!I31/E31</f>
        <v>4.7990149502993379E-9</v>
      </c>
      <c r="G31" s="1">
        <f t="shared" si="0"/>
        <v>29.953098554698933</v>
      </c>
      <c r="H31" s="12" t="s">
        <v>1</v>
      </c>
      <c r="I31" s="13">
        <f>$B$7*Rcrit!E31</f>
        <v>1.9773170769886037E-7</v>
      </c>
      <c r="J31" s="1">
        <f>Ecrit!I31/I31</f>
        <v>4.6471298796741385E-9</v>
      </c>
      <c r="K31" s="1">
        <f t="shared" si="1"/>
        <v>29.005106407031164</v>
      </c>
    </row>
    <row r="32" spans="1:11" x14ac:dyDescent="0.2">
      <c r="A32" s="1">
        <v>299.14999999999998</v>
      </c>
      <c r="B32" s="1">
        <f t="shared" si="2"/>
        <v>26</v>
      </c>
      <c r="C32" s="4">
        <f t="shared" si="3"/>
        <v>78.800000000000011</v>
      </c>
      <c r="D32" s="4"/>
      <c r="E32" s="13">
        <f>$B$6*Rcrit!D32</f>
        <v>1.7172268609883671E-7</v>
      </c>
      <c r="F32" s="1">
        <f>Ecrit!I32/E32</f>
        <v>4.0541067008932363E-9</v>
      </c>
      <c r="G32" s="1">
        <f t="shared" si="0"/>
        <v>25.303746460624403</v>
      </c>
      <c r="H32" s="12" t="s">
        <v>1</v>
      </c>
      <c r="I32" s="13">
        <f>$B$7*Rcrit!E32</f>
        <v>1.793614037918047E-7</v>
      </c>
      <c r="J32" s="1">
        <f>Ecrit!I32/I32</f>
        <v>3.8814487269333549E-9</v>
      </c>
      <c r="K32" s="1">
        <f t="shared" si="1"/>
        <v>24.226100034465134</v>
      </c>
    </row>
    <row r="33" spans="1:11" x14ac:dyDescent="0.2">
      <c r="A33" s="1">
        <v>300.14999999999998</v>
      </c>
      <c r="B33" s="1">
        <f t="shared" si="2"/>
        <v>27</v>
      </c>
      <c r="C33" s="4">
        <f t="shared" si="3"/>
        <v>80.599999999999994</v>
      </c>
      <c r="D33" s="4"/>
      <c r="E33" s="13">
        <f>$B$6*Rcrit!D33</f>
        <v>1.5465614967952328E-7</v>
      </c>
      <c r="F33" s="1">
        <f>Ecrit!I33/E33</f>
        <v>3.451252420137908E-9</v>
      </c>
      <c r="G33" s="1">
        <f t="shared" si="0"/>
        <v>21.541025595489327</v>
      </c>
      <c r="H33" s="12" t="s">
        <v>1</v>
      </c>
      <c r="I33" s="13">
        <f>$B$7*Rcrit!E33</f>
        <v>1.6338067778662581E-7</v>
      </c>
      <c r="J33" s="1">
        <f>Ecrit!I33/I33</f>
        <v>3.2669555427340636E-9</v>
      </c>
      <c r="K33" s="1">
        <f t="shared" si="1"/>
        <v>20.390734840121645</v>
      </c>
    </row>
    <row r="34" spans="1:11" x14ac:dyDescent="0.2">
      <c r="A34" s="1">
        <v>301.14999999999998</v>
      </c>
      <c r="B34" s="1">
        <f t="shared" si="2"/>
        <v>28</v>
      </c>
      <c r="C34" s="4">
        <f t="shared" si="3"/>
        <v>82.4</v>
      </c>
      <c r="D34" s="4"/>
      <c r="E34" s="13">
        <f>$B$6*Rcrit!D34</f>
        <v>1.3978970427725617E-7</v>
      </c>
      <c r="F34" s="1">
        <f>Ecrit!I34/E34</f>
        <v>2.961417103195894E-9</v>
      </c>
      <c r="G34" s="1">
        <f t="shared" si="0"/>
        <v>18.483713693799757</v>
      </c>
      <c r="H34" s="12" t="s">
        <v>1</v>
      </c>
      <c r="I34" s="13">
        <f>$B$7*Rcrit!E34</f>
        <v>1.4936648681495293E-7</v>
      </c>
      <c r="J34" s="1">
        <f>Ecrit!I34/I34</f>
        <v>2.7715428669767706E-9</v>
      </c>
      <c r="K34" s="1">
        <f t="shared" si="1"/>
        <v>17.298611799063039</v>
      </c>
    </row>
    <row r="35" spans="1:11" x14ac:dyDescent="0.2">
      <c r="A35" s="1">
        <v>302.14999999999998</v>
      </c>
      <c r="B35" s="1">
        <f t="shared" si="2"/>
        <v>29</v>
      </c>
      <c r="C35" s="4">
        <f t="shared" si="3"/>
        <v>84.2</v>
      </c>
      <c r="D35" s="4"/>
      <c r="E35" s="13">
        <f>$B$6*Rcrit!D35</f>
        <v>1.2674185539945676E-7</v>
      </c>
      <c r="F35" s="1">
        <f>Ecrit!I35/E35</f>
        <v>2.5550061825859393E-9</v>
      </c>
      <c r="G35" s="1">
        <f t="shared" si="0"/>
        <v>15.947095974370358</v>
      </c>
      <c r="H35" s="12" t="s">
        <v>1</v>
      </c>
      <c r="I35" s="13">
        <f>$B$7*Rcrit!E35</f>
        <v>1.3697520722272396E-7</v>
      </c>
      <c r="J35" s="1">
        <f>Ecrit!I35/I35</f>
        <v>2.3641229000769336E-9</v>
      </c>
      <c r="K35" s="1">
        <f t="shared" si="1"/>
        <v>14.755696107387228</v>
      </c>
    </row>
    <row r="36" spans="1:11" x14ac:dyDescent="0.2">
      <c r="A36" s="1">
        <v>303.14999999999998</v>
      </c>
      <c r="B36" s="1">
        <f t="shared" si="2"/>
        <v>30</v>
      </c>
      <c r="C36" s="4">
        <f t="shared" si="3"/>
        <v>86</v>
      </c>
      <c r="D36" s="4"/>
      <c r="E36" s="13">
        <f>$B$6*Rcrit!D36</f>
        <v>1.1521428222710076E-7</v>
      </c>
      <c r="F36" s="1">
        <f>Ecrit!I36/E36</f>
        <v>2.217935451336616E-9</v>
      </c>
      <c r="G36" s="1">
        <f t="shared" si="0"/>
        <v>13.843265722208784</v>
      </c>
      <c r="H36" s="12" t="s">
        <v>1</v>
      </c>
      <c r="I36" s="13">
        <f>$B$7*Rcrit!E36</f>
        <v>1.2595039323120623E-7</v>
      </c>
      <c r="J36" s="1">
        <f>Ecrit!I36/I36</f>
        <v>2.0288768815727316E-9</v>
      </c>
      <c r="K36" s="1">
        <f t="shared" si="1"/>
        <v>12.66325481759703</v>
      </c>
    </row>
    <row r="37" spans="1:11" x14ac:dyDescent="0.2">
      <c r="A37" s="1">
        <v>304.14999999999998</v>
      </c>
      <c r="B37" s="1">
        <f t="shared" si="2"/>
        <v>31</v>
      </c>
      <c r="C37" s="4">
        <f t="shared" si="3"/>
        <v>87.800000000000011</v>
      </c>
      <c r="D37" s="4"/>
      <c r="E37" s="13">
        <f>$B$6*Rcrit!D37</f>
        <v>1.0496424202341958E-7</v>
      </c>
      <c r="F37" s="1">
        <f>Ecrit!I37/E37</f>
        <v>1.9325397976507466E-9</v>
      </c>
      <c r="G37" s="1">
        <f t="shared" si="0"/>
        <v>12.061965969974764</v>
      </c>
      <c r="H37" s="12" t="s">
        <v>1</v>
      </c>
      <c r="I37" s="13">
        <f>$B$7*Rcrit!E37</f>
        <v>1.1606739818300509E-7</v>
      </c>
      <c r="J37" s="1">
        <f>Ecrit!I37/I37</f>
        <v>1.7476705622423849E-9</v>
      </c>
      <c r="K37" s="1">
        <f t="shared" si="1"/>
        <v>10.908102836547123</v>
      </c>
    </row>
    <row r="38" spans="1:11" x14ac:dyDescent="0.2">
      <c r="A38" s="1">
        <v>305.14999999999998</v>
      </c>
      <c r="B38" s="1">
        <f t="shared" si="2"/>
        <v>32</v>
      </c>
      <c r="C38" s="4">
        <f t="shared" si="3"/>
        <v>89.6</v>
      </c>
      <c r="D38" s="4"/>
      <c r="E38" s="13">
        <f>$B$6*Rcrit!D38</f>
        <v>9.5832684217687547E-8</v>
      </c>
      <c r="F38" s="1">
        <f>Ecrit!I38/E38</f>
        <v>1.6919677254138744E-9</v>
      </c>
      <c r="G38" s="1">
        <f t="shared" si="0"/>
        <v>10.560433037936344</v>
      </c>
      <c r="H38" s="12" t="s">
        <v>1</v>
      </c>
      <c r="I38" s="13">
        <f>$B$7*Rcrit!E38</f>
        <v>1.0719394821049958E-7</v>
      </c>
      <c r="J38" s="1">
        <f>Ecrit!I38/I38</f>
        <v>1.51263957940701E-9</v>
      </c>
      <c r="K38" s="1">
        <f t="shared" si="1"/>
        <v>9.4411546679783562</v>
      </c>
    </row>
    <row r="39" spans="1:11" x14ac:dyDescent="0.2">
      <c r="A39" s="1">
        <v>306.14999999999998</v>
      </c>
      <c r="B39" s="1">
        <f t="shared" si="2"/>
        <v>33</v>
      </c>
      <c r="C39" s="4">
        <f t="shared" si="3"/>
        <v>91.4</v>
      </c>
      <c r="D39" s="4"/>
      <c r="E39" s="13">
        <f>$B$6*Rcrit!D39</f>
        <v>8.7621262841813886E-8</v>
      </c>
      <c r="F39" s="1">
        <f>Ecrit!I39/E39</f>
        <v>1.4854702103939085E-9</v>
      </c>
      <c r="G39" s="1">
        <f t="shared" si="0"/>
        <v>9.27157678665343</v>
      </c>
      <c r="H39" s="12" t="s">
        <v>1</v>
      </c>
      <c r="I39" s="13">
        <f>$B$7*Rcrit!E39</f>
        <v>9.9147133856337499E-8</v>
      </c>
      <c r="J39" s="1">
        <f>Ecrit!I39/I39</f>
        <v>1.3127840481723564E-9</v>
      </c>
      <c r="K39" s="1">
        <f t="shared" si="1"/>
        <v>8.1937544231843908</v>
      </c>
    </row>
    <row r="40" spans="1:11" x14ac:dyDescent="0.2">
      <c r="A40" s="1">
        <v>307.14999999999998</v>
      </c>
      <c r="B40" s="1">
        <f t="shared" si="2"/>
        <v>34</v>
      </c>
      <c r="C40" s="4">
        <f t="shared" si="3"/>
        <v>93.2</v>
      </c>
      <c r="D40" s="4"/>
      <c r="E40" s="13">
        <f>$B$6*Rcrit!D40</f>
        <v>8.0229723367152306E-8</v>
      </c>
      <c r="F40" s="1">
        <f>Ecrit!I40/E40</f>
        <v>1.3088552102909421E-9</v>
      </c>
      <c r="G40" s="1">
        <f t="shared" si="0"/>
        <v>8.1692325432806641</v>
      </c>
      <c r="H40" s="12" t="s">
        <v>1</v>
      </c>
      <c r="I40" s="13">
        <f>$B$7*Rcrit!E40</f>
        <v>9.1839397051467591E-8</v>
      </c>
      <c r="J40" s="1">
        <f>Ecrit!I40/I40</f>
        <v>1.1433991818396874E-9</v>
      </c>
      <c r="K40" s="1">
        <f t="shared" si="1"/>
        <v>7.1365371301604403</v>
      </c>
    </row>
    <row r="41" spans="1:11" x14ac:dyDescent="0.2">
      <c r="A41" s="1">
        <v>308.14999999999998</v>
      </c>
      <c r="B41" s="1">
        <f t="shared" si="2"/>
        <v>35</v>
      </c>
      <c r="C41" s="4">
        <f t="shared" si="3"/>
        <v>95</v>
      </c>
      <c r="D41" s="4"/>
      <c r="E41" s="13">
        <f>$B$6*Rcrit!D41</f>
        <v>7.3535020637891774E-8</v>
      </c>
      <c r="F41" s="1">
        <f>Ecrit!I41/E41</f>
        <v>1.1555021302619298E-9</v>
      </c>
      <c r="G41" s="1">
        <f t="shared" si="0"/>
        <v>7.2120778006205839</v>
      </c>
      <c r="H41" s="12" t="s">
        <v>1</v>
      </c>
      <c r="I41" s="13">
        <f>$B$7*Rcrit!E41</f>
        <v>8.5161319368669949E-8</v>
      </c>
      <c r="J41" s="1">
        <f>Ecrit!I41/I41</f>
        <v>9.9775195623846258E-10</v>
      </c>
      <c r="K41" s="1">
        <f t="shared" si="1"/>
        <v>6.2274785529664181</v>
      </c>
    </row>
    <row r="42" spans="1:11" x14ac:dyDescent="0.2">
      <c r="A42" s="1">
        <v>309.14999999999998</v>
      </c>
      <c r="B42" s="1">
        <f t="shared" si="2"/>
        <v>36</v>
      </c>
      <c r="C42" s="4">
        <f t="shared" si="3"/>
        <v>96.8</v>
      </c>
      <c r="D42" s="4"/>
      <c r="E42" s="13">
        <f>$B$6*Rcrit!D42</f>
        <v>6.7468152520668401E-8</v>
      </c>
      <c r="F42" s="1">
        <f>Ecrit!I42/E42</f>
        <v>1.0231075981641217E-9</v>
      </c>
      <c r="G42" s="1">
        <f t="shared" si="0"/>
        <v>6.3857360390093714</v>
      </c>
      <c r="H42" s="12" t="s">
        <v>1</v>
      </c>
      <c r="I42" s="13">
        <f>$B$7*Rcrit!E42</f>
        <v>7.9054764221870122E-8</v>
      </c>
      <c r="J42" s="1">
        <f>Ecrit!I42/I42</f>
        <v>8.731564777584353E-10</v>
      </c>
      <c r="K42" s="1">
        <f t="shared" si="1"/>
        <v>5.4498146604733675</v>
      </c>
    </row>
    <row r="43" spans="1:11" x14ac:dyDescent="0.2">
      <c r="A43" s="1">
        <v>310.14999999999998</v>
      </c>
      <c r="B43" s="1">
        <f t="shared" si="2"/>
        <v>37</v>
      </c>
      <c r="C43" s="4">
        <f t="shared" si="3"/>
        <v>98.600000000000009</v>
      </c>
      <c r="D43" s="4"/>
      <c r="E43" s="13">
        <f>$B$6*Rcrit!D43</f>
        <v>6.1950648953094856E-8</v>
      </c>
      <c r="F43" s="1">
        <f>Ecrit!I43/E43</f>
        <v>9.0674176511286013E-10</v>
      </c>
      <c r="G43" s="1">
        <f t="shared" si="0"/>
        <v>5.6594375586167089</v>
      </c>
      <c r="H43" s="12" t="s">
        <v>1</v>
      </c>
      <c r="I43" s="13">
        <f>$B$7*Rcrit!E43</f>
        <v>7.3447744332939622E-8</v>
      </c>
      <c r="J43" s="1">
        <f>Ecrit!I43/I43</f>
        <v>7.6480552659292475E-10</v>
      </c>
      <c r="K43" s="1">
        <f t="shared" si="1"/>
        <v>4.773541143435569</v>
      </c>
    </row>
    <row r="44" spans="1:11" x14ac:dyDescent="0.2">
      <c r="A44" s="1">
        <v>311.14999999999998</v>
      </c>
      <c r="B44" s="1">
        <f t="shared" si="2"/>
        <v>38</v>
      </c>
      <c r="C44" s="4">
        <f t="shared" si="3"/>
        <v>100.4</v>
      </c>
      <c r="D44" s="4"/>
      <c r="E44" s="13">
        <f>$B$6*Rcrit!D44</f>
        <v>5.6913625445602314E-8</v>
      </c>
      <c r="F44" s="1">
        <f>Ecrit!I44/E44</f>
        <v>8.0572494249567791E-10</v>
      </c>
      <c r="G44" s="1">
        <f t="shared" si="0"/>
        <v>5.0289400763477135</v>
      </c>
      <c r="H44" s="12" t="s">
        <v>1</v>
      </c>
      <c r="I44" s="13">
        <f>$B$7*Rcrit!E44</f>
        <v>6.8276395222937443E-8</v>
      </c>
      <c r="J44" s="1">
        <f>Ecrit!I44/I44</f>
        <v>6.7163369477322544E-10</v>
      </c>
      <c r="K44" s="1">
        <f t="shared" si="1"/>
        <v>4.1920082476392739</v>
      </c>
    </row>
    <row r="45" spans="1:11" x14ac:dyDescent="0.2">
      <c r="A45" s="1">
        <v>312.14999999999998</v>
      </c>
      <c r="B45" s="1">
        <f t="shared" si="2"/>
        <v>39</v>
      </c>
      <c r="C45" s="4">
        <f t="shared" si="3"/>
        <v>102.2</v>
      </c>
      <c r="D45" s="4"/>
      <c r="E45" s="13">
        <f>$B$6*Rcrit!D45</f>
        <v>5.2300720947709407E-8</v>
      </c>
      <c r="F45" s="1">
        <f>Ecrit!I45/E45</f>
        <v>7.1645653015326558E-10</v>
      </c>
      <c r="G45" s="1">
        <f t="shared" si="0"/>
        <v>4.4717704112382108</v>
      </c>
      <c r="H45" s="12" t="s">
        <v>1</v>
      </c>
      <c r="I45" s="13">
        <f>$B$7*Rcrit!E45</f>
        <v>6.3493983176030417E-8</v>
      </c>
      <c r="J45" s="1">
        <f>Ecrit!I45/I45</f>
        <v>5.9015344730893842E-10</v>
      </c>
      <c r="K45" s="1">
        <f t="shared" si="1"/>
        <v>3.6834484894733159</v>
      </c>
    </row>
    <row r="46" spans="1:11" x14ac:dyDescent="0.2">
      <c r="A46" s="1">
        <v>313.14999999999998</v>
      </c>
      <c r="B46" s="1">
        <f t="shared" si="2"/>
        <v>40</v>
      </c>
      <c r="C46" s="4">
        <f t="shared" si="3"/>
        <v>104</v>
      </c>
      <c r="D46" s="4"/>
      <c r="E46" s="13">
        <f>$B$6*Rcrit!D46</f>
        <v>4.807649481841568E-8</v>
      </c>
      <c r="F46" s="1">
        <f>Ecrit!I46/E46</f>
        <v>6.3749487664541231E-10</v>
      </c>
      <c r="G46" s="1">
        <f t="shared" si="0"/>
        <v>3.9789304817824394</v>
      </c>
      <c r="H46" s="12" t="s">
        <v>1</v>
      </c>
      <c r="I46" s="13">
        <f>$B$7*Rcrit!E46</f>
        <v>5.9068954699276285E-8</v>
      </c>
      <c r="J46" s="1">
        <f>Ecrit!I46/I46</f>
        <v>5.1886002198351437E-10</v>
      </c>
      <c r="K46" s="1">
        <f t="shared" si="1"/>
        <v>3.2384698809067189</v>
      </c>
    </row>
    <row r="47" spans="1:11" x14ac:dyDescent="0.2">
      <c r="A47" s="1">
        <v>314.14999999999998</v>
      </c>
      <c r="B47" s="1">
        <f t="shared" si="2"/>
        <v>41</v>
      </c>
      <c r="C47" s="4">
        <f t="shared" si="3"/>
        <v>105.8</v>
      </c>
      <c r="D47" s="4"/>
      <c r="E47" s="13">
        <f>$B$6*Rcrit!D47</f>
        <v>4.4195081493545381E-8</v>
      </c>
      <c r="F47" s="1">
        <f>Ecrit!I47/E47</f>
        <v>5.6767164254161565E-10</v>
      </c>
      <c r="G47" s="1">
        <f t="shared" si="0"/>
        <v>3.5431280860452925</v>
      </c>
      <c r="H47" s="12" t="s">
        <v>1</v>
      </c>
      <c r="I47" s="13">
        <f>$B$7*Rcrit!E47</f>
        <v>5.4959193716798311E-8</v>
      </c>
      <c r="J47" s="1">
        <f>Ecrit!I47/I47</f>
        <v>4.5648949351367965E-10</v>
      </c>
      <c r="K47" s="1">
        <f t="shared" si="1"/>
        <v>2.8491836199732985</v>
      </c>
    </row>
    <row r="48" spans="1:11" x14ac:dyDescent="0.2">
      <c r="A48" s="1">
        <v>315.14999999999998</v>
      </c>
      <c r="B48" s="1">
        <f t="shared" si="2"/>
        <v>42</v>
      </c>
      <c r="C48" s="4">
        <f t="shared" si="3"/>
        <v>107.60000000000001</v>
      </c>
      <c r="D48" s="4"/>
      <c r="E48" s="13">
        <f>$B$6*Rcrit!D48</f>
        <v>4.0616946562815689E-8</v>
      </c>
      <c r="F48" s="1">
        <f>Ecrit!I48/E48</f>
        <v>5.0601918015206355E-10</v>
      </c>
      <c r="G48" s="1">
        <f t="shared" si="0"/>
        <v>3.1583236415459193</v>
      </c>
      <c r="H48" s="12" t="s">
        <v>1</v>
      </c>
      <c r="I48" s="13">
        <f>$B$7*Rcrit!E48</f>
        <v>5.1126499471795195E-8</v>
      </c>
      <c r="J48" s="1">
        <f>Ecrit!I48/I48</f>
        <v>4.0200197964530225E-10</v>
      </c>
      <c r="K48" s="1">
        <f t="shared" si="1"/>
        <v>2.5090992714554359</v>
      </c>
    </row>
    <row r="49" spans="1:11" x14ac:dyDescent="0.2">
      <c r="A49" s="1">
        <v>316.14999999999998</v>
      </c>
      <c r="B49" s="1">
        <f t="shared" si="2"/>
        <v>43</v>
      </c>
      <c r="C49" s="4">
        <f t="shared" si="3"/>
        <v>109.4</v>
      </c>
      <c r="D49" s="4"/>
      <c r="E49" s="13">
        <f>$B$6*Rcrit!D49</f>
        <v>3.7321898347625619E-8</v>
      </c>
      <c r="F49" s="1">
        <f>Ecrit!I49/E49</f>
        <v>4.5100566010827735E-10</v>
      </c>
      <c r="G49" s="1">
        <f t="shared" si="0"/>
        <v>2.8149562203609424</v>
      </c>
      <c r="H49" s="12" t="s">
        <v>1</v>
      </c>
      <c r="I49" s="13">
        <f>$B$7*Rcrit!E49</f>
        <v>4.7559173485109654E-8</v>
      </c>
      <c r="J49" s="1">
        <f>Ecrit!I49/I49</f>
        <v>3.5392514560907973E-10</v>
      </c>
      <c r="K49" s="1">
        <f t="shared" si="1"/>
        <v>2.2090272435499894</v>
      </c>
    </row>
    <row r="50" spans="1:11" x14ac:dyDescent="0.2">
      <c r="A50" s="1">
        <v>317.14999999999998</v>
      </c>
      <c r="B50" s="1">
        <f t="shared" si="2"/>
        <v>44</v>
      </c>
      <c r="C50" s="4">
        <f t="shared" si="3"/>
        <v>111.2</v>
      </c>
      <c r="D50" s="4"/>
      <c r="E50" s="13">
        <f>$B$6*Rcrit!D50</f>
        <v>3.4279305092210058E-8</v>
      </c>
      <c r="F50" s="1">
        <f>Ecrit!I50/E50</f>
        <v>4.0231727132941826E-10</v>
      </c>
      <c r="G50" s="1">
        <f t="shared" si="0"/>
        <v>2.5110671675727869</v>
      </c>
      <c r="H50" s="12" t="s">
        <v>1</v>
      </c>
      <c r="I50" s="13">
        <f>$B$7*Rcrit!E50</f>
        <v>4.4226776625889768E-8</v>
      </c>
      <c r="J50" s="1">
        <f>Ecrit!I50/I50</f>
        <v>3.1182820770377881E-10</v>
      </c>
      <c r="K50" s="1">
        <f t="shared" si="1"/>
        <v>1.9462787955898786</v>
      </c>
    </row>
    <row r="51" spans="1:11" x14ac:dyDescent="0.2">
      <c r="A51" s="1">
        <v>318.14999999999998</v>
      </c>
      <c r="B51" s="1">
        <f t="shared" si="2"/>
        <v>45</v>
      </c>
      <c r="C51" s="4">
        <f t="shared" si="3"/>
        <v>113</v>
      </c>
      <c r="D51" s="4"/>
      <c r="E51" s="13">
        <f>$B$6*Rcrit!D51</f>
        <v>3.1460437006257398E-8</v>
      </c>
      <c r="F51" s="1">
        <f>Ecrit!I51/E51</f>
        <v>3.580080981705766E-10</v>
      </c>
      <c r="G51" s="1">
        <f t="shared" si="0"/>
        <v>2.2345110317305301</v>
      </c>
      <c r="H51" s="12" t="s">
        <v>1</v>
      </c>
      <c r="I51" s="13">
        <f>$B$7*Rcrit!E51</f>
        <v>4.1100583269303552E-8</v>
      </c>
      <c r="J51" s="1">
        <f>Ecrit!I51/I51</f>
        <v>2.7403725991979803E-10</v>
      </c>
      <c r="K51" s="1">
        <f t="shared" si="1"/>
        <v>1.710406226912331</v>
      </c>
    </row>
    <row r="52" spans="1:11" x14ac:dyDescent="0.2">
      <c r="A52" s="1">
        <v>319.14999999999998</v>
      </c>
      <c r="B52" s="1">
        <f t="shared" si="2"/>
        <v>46</v>
      </c>
      <c r="C52" s="4">
        <f t="shared" si="3"/>
        <v>114.8</v>
      </c>
      <c r="D52" s="4"/>
      <c r="E52" s="13">
        <f>$B$6*Rcrit!D52</f>
        <v>2.8854143939051262E-8</v>
      </c>
      <c r="F52" s="1">
        <f>Ecrit!I52/E52</f>
        <v>3.1921607391820032E-10</v>
      </c>
      <c r="G52" s="1">
        <f t="shared" si="0"/>
        <v>1.9923902345250073</v>
      </c>
      <c r="H52" s="12" t="s">
        <v>1</v>
      </c>
      <c r="I52" s="13">
        <f>$B$7*Rcrit!E52</f>
        <v>3.8174949591168417E-8</v>
      </c>
      <c r="J52" s="1">
        <f>Ecrit!I52/I52</f>
        <v>2.4127619402608016E-10</v>
      </c>
      <c r="K52" s="1">
        <f t="shared" si="1"/>
        <v>1.5059277150439092</v>
      </c>
    </row>
    <row r="53" spans="1:11" x14ac:dyDescent="0.2">
      <c r="A53" s="1">
        <v>320.14999999999998</v>
      </c>
      <c r="B53" s="1">
        <f t="shared" si="2"/>
        <v>47</v>
      </c>
      <c r="C53" s="4">
        <f t="shared" si="3"/>
        <v>116.60000000000001</v>
      </c>
      <c r="D53" s="4"/>
      <c r="E53" s="13">
        <f>$B$6*Rcrit!D53</f>
        <v>2.6436856830854013E-8</v>
      </c>
      <c r="F53" s="1">
        <f>Ecrit!I53/E53</f>
        <v>2.840373374958593E-10</v>
      </c>
      <c r="G53" s="1">
        <f t="shared" si="0"/>
        <v>1.772821808504073</v>
      </c>
      <c r="H53" s="12" t="s">
        <v>1</v>
      </c>
      <c r="I53" s="13">
        <f>$B$7*Rcrit!E53</f>
        <v>3.5428315766869467E-8</v>
      </c>
      <c r="J53" s="1">
        <f>Ecrit!I53/I53</f>
        <v>2.1195064635324926E-10</v>
      </c>
      <c r="K53" s="1">
        <f t="shared" si="1"/>
        <v>1.3228920236131008</v>
      </c>
    </row>
    <row r="54" spans="1:11" x14ac:dyDescent="0.2">
      <c r="A54" s="1">
        <v>321.14999999999998</v>
      </c>
      <c r="B54" s="1">
        <f t="shared" si="2"/>
        <v>48</v>
      </c>
      <c r="C54" s="4">
        <f t="shared" si="3"/>
        <v>118.4</v>
      </c>
      <c r="D54" s="4"/>
      <c r="E54" s="13">
        <f>$B$6*Rcrit!D54</f>
        <v>2.4192566476875844E-8</v>
      </c>
      <c r="F54" s="1">
        <f>Ecrit!I54/E54</f>
        <v>2.5251267841218353E-10</v>
      </c>
      <c r="G54" s="1">
        <f t="shared" si="0"/>
        <v>1.5760603417831311</v>
      </c>
      <c r="H54" s="12" t="s">
        <v>1</v>
      </c>
      <c r="I54" s="13">
        <f>$B$7*Rcrit!E54</f>
        <v>3.2843775050803247E-8</v>
      </c>
      <c r="J54" s="1">
        <f>Ecrit!I54/I54</f>
        <v>1.8599962243351554E-10</v>
      </c>
      <c r="K54" s="1">
        <f t="shared" si="1"/>
        <v>1.1609184550551097</v>
      </c>
    </row>
    <row r="55" spans="1:11" x14ac:dyDescent="0.2">
      <c r="A55" s="1">
        <v>322.14999999999998</v>
      </c>
      <c r="B55" s="1">
        <f t="shared" si="2"/>
        <v>49</v>
      </c>
      <c r="C55" s="4">
        <f t="shared" si="3"/>
        <v>120.2</v>
      </c>
      <c r="D55" s="4"/>
      <c r="E55" s="13">
        <f>$B$6*Rcrit!D55</f>
        <v>2.2109421089678109E-8</v>
      </c>
      <c r="F55" s="1">
        <f>Ecrit!I55/E55</f>
        <v>2.2572437866567838E-10</v>
      </c>
      <c r="G55" s="1">
        <f t="shared" si="0"/>
        <v>1.4088609079972798</v>
      </c>
      <c r="H55" s="12" t="s">
        <v>1</v>
      </c>
      <c r="I55" s="13">
        <f>$B$7*Rcrit!E55</f>
        <v>3.0412499377200214E-8</v>
      </c>
      <c r="J55" s="1">
        <f>Ecrit!I55/I55</f>
        <v>1.6409816491001198E-10</v>
      </c>
      <c r="K55" s="1">
        <f t="shared" si="1"/>
        <v>1.0242202946019661</v>
      </c>
    </row>
    <row r="56" spans="1:11" x14ac:dyDescent="0.2">
      <c r="A56" s="1">
        <v>323.14999999999998</v>
      </c>
      <c r="B56" s="1">
        <f t="shared" si="2"/>
        <v>50</v>
      </c>
      <c r="C56" s="4">
        <f t="shared" si="3"/>
        <v>122</v>
      </c>
      <c r="D56" s="4"/>
      <c r="E56" s="13">
        <f>$B$6*Rcrit!D56</f>
        <v>2.0158999449353872E-8</v>
      </c>
      <c r="F56" s="1">
        <f>Ecrit!I56/E56</f>
        <v>1.9722814815143536E-10</v>
      </c>
      <c r="G56" s="1">
        <f t="shared" si="0"/>
        <v>1.2310014076893467</v>
      </c>
      <c r="H56" s="12" t="s">
        <v>1</v>
      </c>
      <c r="I56" s="13">
        <f>$B$7*Rcrit!E56</f>
        <v>2.8102795046304907E-8</v>
      </c>
      <c r="J56" s="1">
        <f>Ecrit!I56/I56</f>
        <v>1.4147781825369157E-10</v>
      </c>
      <c r="K56" s="1">
        <f t="shared" si="1"/>
        <v>0.8830351806243657</v>
      </c>
    </row>
    <row r="57" spans="1:11" x14ac:dyDescent="0.2">
      <c r="A57" s="1">
        <v>324.14999999999998</v>
      </c>
      <c r="B57" s="1">
        <f t="shared" si="2"/>
        <v>51</v>
      </c>
      <c r="C57" s="4">
        <f t="shared" si="3"/>
        <v>123.8</v>
      </c>
      <c r="D57" s="4"/>
      <c r="E57" s="13">
        <f>$B$6*Rcrit!D57</f>
        <v>1.8368111341450067E-8</v>
      </c>
      <c r="F57" s="1">
        <f>Ecrit!I57/E57</f>
        <v>1.7579168707009236E-10</v>
      </c>
      <c r="G57" s="1">
        <f t="shared" si="0"/>
        <v>1.0972055270590135</v>
      </c>
      <c r="H57" s="12" t="s">
        <v>1</v>
      </c>
      <c r="I57" s="13">
        <f>$B$7*Rcrit!E57</f>
        <v>2.5956085216794925E-8</v>
      </c>
      <c r="J57" s="1">
        <f>Ecrit!I57/I57</f>
        <v>1.2440093542748504E-10</v>
      </c>
      <c r="K57" s="1">
        <f t="shared" si="1"/>
        <v>0.77644965013575895</v>
      </c>
    </row>
    <row r="58" spans="1:11" x14ac:dyDescent="0.2">
      <c r="A58" s="1">
        <v>325.14999999999998</v>
      </c>
      <c r="B58" s="1">
        <f t="shared" si="2"/>
        <v>52</v>
      </c>
      <c r="C58" s="4">
        <f t="shared" si="3"/>
        <v>125.60000000000001</v>
      </c>
      <c r="D58" s="4"/>
      <c r="E58" s="13">
        <f>$B$6*Rcrit!D58</f>
        <v>1.6691194603643138E-8</v>
      </c>
      <c r="F58" s="1">
        <f>Ecrit!I58/E58</f>
        <v>1.5535301644870841E-10</v>
      </c>
      <c r="G58" s="1">
        <f t="shared" si="0"/>
        <v>0.96963736530299371</v>
      </c>
      <c r="H58" s="12" t="s">
        <v>1</v>
      </c>
      <c r="I58" s="13">
        <f>$B$7*Rcrit!E58</f>
        <v>2.3913900391785898E-8</v>
      </c>
      <c r="J58" s="1">
        <f>Ecrit!I58/I58</f>
        <v>1.0843180691256184E-10</v>
      </c>
      <c r="K58" s="1">
        <f t="shared" si="1"/>
        <v>0.67677817897055403</v>
      </c>
    </row>
    <row r="59" spans="1:11" x14ac:dyDescent="0.2">
      <c r="A59" s="1">
        <v>326.14999999999998</v>
      </c>
      <c r="B59" s="1">
        <f t="shared" si="2"/>
        <v>53</v>
      </c>
      <c r="C59" s="4">
        <f t="shared" si="3"/>
        <v>127.4</v>
      </c>
      <c r="D59" s="4"/>
      <c r="E59" s="13">
        <f>$B$6*Rcrit!D59</f>
        <v>1.5127031668671149E-8</v>
      </c>
      <c r="F59" s="1">
        <f>Ecrit!I59/E59</f>
        <v>1.36570819193809E-10</v>
      </c>
      <c r="G59" s="1">
        <f t="shared" si="0"/>
        <v>0.85240809819793784</v>
      </c>
      <c r="H59" s="12" t="s">
        <v>1</v>
      </c>
      <c r="I59" s="13">
        <f>$B$7*Rcrit!E59</f>
        <v>2.1980469600348567E-8</v>
      </c>
      <c r="J59" s="1">
        <f>Ecrit!I59/I59</f>
        <v>9.3988488168075768E-11</v>
      </c>
      <c r="K59" s="1">
        <f t="shared" si="1"/>
        <v>0.58663006434891962</v>
      </c>
    </row>
    <row r="60" spans="1:11" x14ac:dyDescent="0.2">
      <c r="A60" s="1">
        <v>327.14999999999998</v>
      </c>
      <c r="B60" s="1">
        <f t="shared" si="2"/>
        <v>54</v>
      </c>
      <c r="C60" s="4">
        <f t="shared" si="3"/>
        <v>129.19999999999999</v>
      </c>
      <c r="D60" s="4"/>
      <c r="E60" s="13">
        <f>$B$6*Rcrit!D60</f>
        <v>1.3672230687557514E-8</v>
      </c>
      <c r="F60" s="1">
        <f>Ecrit!I60/E60</f>
        <v>1.1996947472329106E-10</v>
      </c>
      <c r="G60" s="1">
        <f t="shared" si="0"/>
        <v>0.74879064498810499</v>
      </c>
      <c r="H60" s="12" t="s">
        <v>1</v>
      </c>
      <c r="I60" s="13">
        <f>$B$7*Rcrit!E60</f>
        <v>2.0153580397268688E-8</v>
      </c>
      <c r="J60" s="1">
        <f>Ecrit!I60/I60</f>
        <v>8.1387540156598193E-11</v>
      </c>
      <c r="K60" s="1">
        <f t="shared" si="1"/>
        <v>0.50798112460204869</v>
      </c>
    </row>
    <row r="61" spans="1:11" x14ac:dyDescent="0.2">
      <c r="A61" s="1">
        <v>328.15</v>
      </c>
      <c r="B61" s="1">
        <f t="shared" si="2"/>
        <v>55</v>
      </c>
      <c r="C61" s="4">
        <f t="shared" si="3"/>
        <v>131</v>
      </c>
      <c r="D61" s="4"/>
      <c r="E61" s="13">
        <f>$B$6*Rcrit!D61</f>
        <v>1.2316232956891106E-8</v>
      </c>
      <c r="F61" s="1" t="e">
        <f>Ecrit!I61/E61</f>
        <v>#REF!</v>
      </c>
      <c r="G61" s="1" t="e">
        <f t="shared" si="0"/>
        <v>#REF!</v>
      </c>
      <c r="H61" s="12" t="s">
        <v>1</v>
      </c>
      <c r="I61" s="13">
        <f>$B$7*Rcrit!E61</f>
        <v>1.8423754816177113E-8</v>
      </c>
      <c r="J61" s="1" t="e">
        <f>Ecrit!I61/I61</f>
        <v>#REF!</v>
      </c>
      <c r="K61" s="1" t="e">
        <f t="shared" si="1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1"/>
  <sheetViews>
    <sheetView tabSelected="1" workbookViewId="0">
      <selection activeCell="F3" sqref="F3"/>
    </sheetView>
  </sheetViews>
  <sheetFormatPr baseColWidth="10" defaultRowHeight="16" x14ac:dyDescent="0.2"/>
  <cols>
    <col min="1" max="1" width="20.6640625" customWidth="1"/>
    <col min="2" max="2" width="12.1640625" bestFit="1" customWidth="1"/>
    <col min="6" max="6" width="13.6640625" customWidth="1"/>
    <col min="8" max="8" width="13" customWidth="1"/>
    <col min="11" max="11" width="13.83203125" customWidth="1"/>
    <col min="13" max="13" width="13.83203125" customWidth="1"/>
  </cols>
  <sheetData>
    <row r="1" spans="1:13" ht="17" thickBot="1" x14ac:dyDescent="0.25">
      <c r="A1" s="17" t="s">
        <v>76</v>
      </c>
      <c r="B1" s="18">
        <v>17</v>
      </c>
      <c r="E1" t="s">
        <v>1</v>
      </c>
      <c r="F1" s="15" t="s">
        <v>77</v>
      </c>
      <c r="G1" s="1" t="s">
        <v>102</v>
      </c>
      <c r="H1" s="1" t="s">
        <v>103</v>
      </c>
      <c r="I1" s="26" t="s">
        <v>101</v>
      </c>
      <c r="J1" s="26"/>
      <c r="K1" s="15" t="s">
        <v>80</v>
      </c>
      <c r="L1" s="1" t="s">
        <v>104</v>
      </c>
      <c r="M1" s="1" t="s">
        <v>105</v>
      </c>
    </row>
    <row r="2" spans="1:13" ht="17" thickBot="1" x14ac:dyDescent="0.25">
      <c r="A2" s="19" t="s">
        <v>81</v>
      </c>
      <c r="B2" s="20">
        <v>86</v>
      </c>
      <c r="F2" s="16">
        <v>5400</v>
      </c>
      <c r="G2" s="4">
        <f>(kine_gamma!C$3/(kine_gamma!B$3+kine_gamma!C$3))*($F$2-kine_gamma!B$4)</f>
        <v>292.63157894736838</v>
      </c>
      <c r="H2" s="4">
        <f>LOOKUP(G2,stoppingC3F8!A2:A115,stoppingC3F8!E2:E115)</f>
        <v>275.82</v>
      </c>
      <c r="K2" s="16">
        <v>8</v>
      </c>
      <c r="L2">
        <f>($K2/2)*(1-(((kine_neut!C$3-1)/(kine_neut!C$3+1))^2))*(1-COS(kine_neut!$K$1))</f>
        <v>1.5199999999999996</v>
      </c>
      <c r="M2" s="1">
        <f>LOOKUP(L2,stoppingC3F8!A2:A115,stoppingC3F8!F2:F115)</f>
        <v>197.36</v>
      </c>
    </row>
    <row r="3" spans="1:13" x14ac:dyDescent="0.2">
      <c r="A3" s="19" t="s">
        <v>82</v>
      </c>
      <c r="B3" s="20">
        <v>7</v>
      </c>
      <c r="G3" s="1" t="s">
        <v>78</v>
      </c>
      <c r="H3" s="1" t="s">
        <v>79</v>
      </c>
      <c r="I3" t="s">
        <v>93</v>
      </c>
      <c r="L3" s="1" t="s">
        <v>78</v>
      </c>
      <c r="M3" s="1" t="s">
        <v>79</v>
      </c>
    </row>
    <row r="4" spans="1:13" ht="17" thickBot="1" x14ac:dyDescent="0.25">
      <c r="A4" s="21" t="s">
        <v>83</v>
      </c>
      <c r="B4" s="22">
        <v>18</v>
      </c>
      <c r="G4" s="4">
        <f>(kine_gamma!F$3/(kine_gamma!E$3+kine_gamma!F$3))*($F$2-kine_gamma!E$4)</f>
        <v>34.899230769230741</v>
      </c>
      <c r="H4" s="4">
        <f>LOOKUP(G4,stoppingC3F8!A4:A117,stoppingC3F8!D4:D117)</f>
        <v>169.1</v>
      </c>
      <c r="L4" s="31">
        <f>($K2/2)*(1-(((kine_neut!D$3-1)/(kine_neut!D$3+1))^2))*(1-COS(kine_neut!$K$1))</f>
        <v>2.2721893491124261</v>
      </c>
      <c r="M4" s="4">
        <f>LOOKUP(L4,stoppingC3F8!A2:A115,stoppingC3F8!D2:D115)</f>
        <v>138.16</v>
      </c>
    </row>
    <row r="8" spans="1:13" x14ac:dyDescent="0.2">
      <c r="A8" s="23" t="s">
        <v>84</v>
      </c>
      <c r="B8" s="24"/>
    </row>
    <row r="9" spans="1:13" x14ac:dyDescent="0.2">
      <c r="A9" s="23" t="s">
        <v>85</v>
      </c>
      <c r="B9" s="23">
        <f ca="1">INDIRECT(ADDRESS(6+$B$1,10,1,TRUE,"Ecrit"))</f>
        <v>133.62131643974922</v>
      </c>
    </row>
    <row r="10" spans="1:13" x14ac:dyDescent="0.2">
      <c r="A10" s="23" t="s">
        <v>86</v>
      </c>
      <c r="B10" s="23">
        <f ca="1">INDIRECT(ADDRESS(6+$B$1,7,1,TRUE,"dEdx_crit"))</f>
        <v>213.96482456397325</v>
      </c>
    </row>
    <row r="11" spans="1:13" x14ac:dyDescent="0.2">
      <c r="A11" s="23" t="s">
        <v>87</v>
      </c>
      <c r="B11" s="23">
        <f ca="1">INDIRECT(ADDRESS(6+$B$1,11,1,TRUE,"dEdx_crit"))</f>
        <v>226.84475889989977</v>
      </c>
    </row>
    <row r="14" spans="1:13" x14ac:dyDescent="0.2">
      <c r="A14" t="s">
        <v>1</v>
      </c>
    </row>
    <row r="15" spans="1:13" x14ac:dyDescent="0.2">
      <c r="A15" s="12" t="s">
        <v>1</v>
      </c>
    </row>
    <row r="40" spans="1:3" x14ac:dyDescent="0.2">
      <c r="A40" t="s">
        <v>91</v>
      </c>
    </row>
    <row r="41" spans="1:3" x14ac:dyDescent="0.2">
      <c r="A41" s="1" t="s">
        <v>90</v>
      </c>
      <c r="B41" s="1" t="s">
        <v>88</v>
      </c>
      <c r="C41" s="1" t="s">
        <v>89</v>
      </c>
    </row>
    <row r="42" spans="1:3" x14ac:dyDescent="0.2">
      <c r="A42" s="1"/>
      <c r="B42" s="25">
        <v>0.01</v>
      </c>
      <c r="C42" s="1">
        <f ca="1">$B$10</f>
        <v>213.96482456397325</v>
      </c>
    </row>
    <row r="43" spans="1:3" x14ac:dyDescent="0.2">
      <c r="A43" s="1"/>
      <c r="B43" s="25">
        <v>100000</v>
      </c>
      <c r="C43" s="1">
        <f ca="1">$B$10</f>
        <v>213.96482456397325</v>
      </c>
    </row>
    <row r="44" spans="1:3" x14ac:dyDescent="0.2">
      <c r="A44" s="1"/>
      <c r="B44" s="1"/>
      <c r="C44" s="1"/>
    </row>
    <row r="45" spans="1:3" x14ac:dyDescent="0.2">
      <c r="A45" s="1" t="s">
        <v>50</v>
      </c>
      <c r="B45" s="1" t="s">
        <v>88</v>
      </c>
      <c r="C45" s="1" t="s">
        <v>89</v>
      </c>
    </row>
    <row r="46" spans="1:3" x14ac:dyDescent="0.2">
      <c r="A46" s="1"/>
      <c r="B46" s="25">
        <v>0.01</v>
      </c>
      <c r="C46" s="1">
        <f ca="1">$B$11</f>
        <v>226.84475889989977</v>
      </c>
    </row>
    <row r="47" spans="1:3" x14ac:dyDescent="0.2">
      <c r="A47" s="1"/>
      <c r="B47" s="25">
        <v>100000</v>
      </c>
      <c r="C47" s="1">
        <f ca="1">$B$11</f>
        <v>226.84475889989977</v>
      </c>
    </row>
    <row r="48" spans="1:3" x14ac:dyDescent="0.2">
      <c r="A48" s="1"/>
      <c r="B48" s="1"/>
      <c r="C48" s="1"/>
    </row>
    <row r="49" spans="1:3" x14ac:dyDescent="0.2">
      <c r="A49" s="1" t="s">
        <v>92</v>
      </c>
      <c r="B49" s="1" t="s">
        <v>88</v>
      </c>
      <c r="C49" s="1" t="s">
        <v>89</v>
      </c>
    </row>
    <row r="50" spans="1:3" x14ac:dyDescent="0.2">
      <c r="A50" s="1"/>
      <c r="B50" s="1">
        <f ca="1">$B$9</f>
        <v>133.62131643974922</v>
      </c>
      <c r="C50" s="25">
        <v>0.01</v>
      </c>
    </row>
    <row r="51" spans="1:3" x14ac:dyDescent="0.2">
      <c r="A51" s="1"/>
      <c r="B51" s="1">
        <f ca="1">$B$9</f>
        <v>133.62131643974922</v>
      </c>
      <c r="C51" s="25">
        <v>100000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vaporpressure</vt:lpstr>
      <vt:lpstr>vapordensity</vt:lpstr>
      <vt:lpstr>liquiddensity</vt:lpstr>
      <vt:lpstr>latentheat</vt:lpstr>
      <vt:lpstr>surfacetension</vt:lpstr>
      <vt:lpstr>Rcrit</vt:lpstr>
      <vt:lpstr>Ecrit</vt:lpstr>
      <vt:lpstr>dEdx_crit</vt:lpstr>
      <vt:lpstr>master</vt:lpstr>
      <vt:lpstr>stoppingC3F8</vt:lpstr>
      <vt:lpstr>kine_gamma</vt:lpstr>
      <vt:lpstr>kine_neut</vt:lpstr>
    </vt:vector>
  </TitlesOfParts>
  <Company>University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Ugalde</dc:creator>
  <cp:lastModifiedBy>Ugalde, Claudio</cp:lastModifiedBy>
  <dcterms:created xsi:type="dcterms:W3CDTF">2013-04-11T03:57:32Z</dcterms:created>
  <dcterms:modified xsi:type="dcterms:W3CDTF">2018-05-11T04:36:32Z</dcterms:modified>
</cp:coreProperties>
</file>