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rames/Desktop/"/>
    </mc:Choice>
  </mc:AlternateContent>
  <xr:revisionPtr revIDLastSave="0" documentId="8_{18651DE4-E66F-2D45-98D1-CD09EF592ABE}" xr6:coauthVersionLast="36" xr6:coauthVersionMax="36" xr10:uidLastSave="{00000000-0000-0000-0000-000000000000}"/>
  <bookViews>
    <workbookView xWindow="30040" yWindow="-4020" windowWidth="34240" windowHeight="17500" xr2:uid="{83C72DAF-EE49-8341-9BFB-1D2B3744BB31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30" i="1" l="1"/>
  <c r="R30" i="1"/>
  <c r="O30" i="1"/>
  <c r="L30" i="1"/>
  <c r="I30" i="1"/>
  <c r="F30" i="1"/>
  <c r="C30" i="1"/>
  <c r="I17" i="1"/>
  <c r="I8" i="1"/>
  <c r="I9" i="1" s="1"/>
  <c r="U17" i="1"/>
  <c r="U8" i="1"/>
  <c r="U9" i="1" s="1"/>
  <c r="R17" i="1"/>
  <c r="R8" i="1"/>
  <c r="R9" i="1" s="1"/>
  <c r="O17" i="1"/>
  <c r="O8" i="1"/>
  <c r="O9" i="1" s="1"/>
  <c r="L17" i="1"/>
  <c r="L8" i="1"/>
  <c r="L9" i="1" s="1"/>
  <c r="F17" i="1"/>
  <c r="F8" i="1"/>
  <c r="F9" i="1" s="1"/>
  <c r="C17" i="1"/>
  <c r="C8" i="1"/>
  <c r="C9" i="1" s="1"/>
  <c r="I10" i="1" l="1"/>
  <c r="I19" i="1" s="1"/>
  <c r="U10" i="1"/>
  <c r="U19" i="1" s="1"/>
  <c r="R10" i="1"/>
  <c r="R19" i="1" s="1"/>
  <c r="C10" i="1"/>
  <c r="O10" i="1"/>
  <c r="O19" i="1" s="1"/>
  <c r="L10" i="1"/>
  <c r="L19" i="1" s="1"/>
  <c r="F10" i="1"/>
  <c r="I22" i="1" l="1"/>
  <c r="I20" i="1"/>
  <c r="I21" i="1" s="1"/>
  <c r="I24" i="1"/>
  <c r="U22" i="1"/>
  <c r="U20" i="1"/>
  <c r="U21" i="1" s="1"/>
  <c r="U24" i="1"/>
  <c r="R20" i="1"/>
  <c r="R21" i="1" s="1"/>
  <c r="R22" i="1"/>
  <c r="R24" i="1"/>
  <c r="C19" i="1"/>
  <c r="O22" i="1"/>
  <c r="O20" i="1"/>
  <c r="O21" i="1" s="1"/>
  <c r="O24" i="1"/>
  <c r="L22" i="1"/>
  <c r="L20" i="1"/>
  <c r="L21" i="1" s="1"/>
  <c r="L24" i="1"/>
  <c r="F19" i="1"/>
  <c r="I26" i="1" l="1"/>
  <c r="I27" i="1" s="1"/>
  <c r="I32" i="1" s="1"/>
  <c r="I25" i="1"/>
  <c r="I31" i="1" s="1"/>
  <c r="U26" i="1"/>
  <c r="U27" i="1" s="1"/>
  <c r="U32" i="1" s="1"/>
  <c r="U25" i="1"/>
  <c r="U31" i="1" s="1"/>
  <c r="R26" i="1"/>
  <c r="R27" i="1" s="1"/>
  <c r="R32" i="1" s="1"/>
  <c r="R25" i="1"/>
  <c r="R31" i="1" s="1"/>
  <c r="C20" i="1"/>
  <c r="C21" i="1" s="1"/>
  <c r="C22" i="1"/>
  <c r="C24" i="1"/>
  <c r="O26" i="1"/>
  <c r="O27" i="1" s="1"/>
  <c r="O32" i="1" s="1"/>
  <c r="O25" i="1"/>
  <c r="O31" i="1" s="1"/>
  <c r="L26" i="1"/>
  <c r="L27" i="1" s="1"/>
  <c r="L32" i="1" s="1"/>
  <c r="L25" i="1"/>
  <c r="L31" i="1" s="1"/>
  <c r="F20" i="1"/>
  <c r="F21" i="1" s="1"/>
  <c r="F22" i="1"/>
  <c r="F24" i="1"/>
  <c r="C25" i="1" l="1"/>
  <c r="C31" i="1" s="1"/>
  <c r="C26" i="1"/>
  <c r="C27" i="1" s="1"/>
  <c r="C32" i="1" s="1"/>
  <c r="F25" i="1"/>
  <c r="F31" i="1" s="1"/>
  <c r="F26" i="1"/>
  <c r="F27" i="1" s="1"/>
  <c r="F32" i="1" s="1"/>
</calcChain>
</file>

<file path=xl/sharedStrings.xml><?xml version="1.0" encoding="utf-8"?>
<sst xmlns="http://schemas.openxmlformats.org/spreadsheetml/2006/main" count="178" uniqueCount="33">
  <si>
    <t>Kinetic Energy [MeV]</t>
  </si>
  <si>
    <t>Rest Mass [MeV]</t>
  </si>
  <si>
    <t>Total Energy [MeV]</t>
  </si>
  <si>
    <t>Gamma</t>
  </si>
  <si>
    <t>Beta</t>
  </si>
  <si>
    <t>Speed of Light [m/s]</t>
  </si>
  <si>
    <t>Magnetic Length [m]</t>
  </si>
  <si>
    <t>Spin Precession [deg]</t>
  </si>
  <si>
    <t>Spin Precession [rad]</t>
  </si>
  <si>
    <t>Electron Mass [kg]</t>
  </si>
  <si>
    <t>Electron Charge [C]</t>
  </si>
  <si>
    <t>B [T]</t>
  </si>
  <si>
    <t>B [G]</t>
  </si>
  <si>
    <t>BL [G-cm]</t>
  </si>
  <si>
    <t>E [V/m]</t>
  </si>
  <si>
    <t>E [MV/m]</t>
  </si>
  <si>
    <t>BL [T-m]</t>
  </si>
  <si>
    <t>Electrode Gap [m]</t>
  </si>
  <si>
    <t>Gap Voltage [V]</t>
  </si>
  <si>
    <t>Plate Voltages [V]</t>
  </si>
  <si>
    <t>JLab 6.3 MeV</t>
  </si>
  <si>
    <t>JLab 5.0 MeV</t>
  </si>
  <si>
    <t>JLab LONG 6.3 MeV</t>
  </si>
  <si>
    <t>JLab LONG 5.0 MeV</t>
  </si>
  <si>
    <t>JayLab (200 keV)</t>
  </si>
  <si>
    <t>Mainz (100 keV)</t>
  </si>
  <si>
    <t>Example from Paper</t>
  </si>
  <si>
    <t>CEBAF Injector Upgrade</t>
  </si>
  <si>
    <t>Moller +/- 1 deg</t>
  </si>
  <si>
    <t>E-field strength [MV/m]</t>
  </si>
  <si>
    <t>Plate Voltages [kV]</t>
  </si>
  <si>
    <t>B-field [G]</t>
  </si>
  <si>
    <t>JLab LONG (350 keV)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</si>
</sst>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2" formatCode="0.00000E+00"/>
  </numFmts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172" fontId="0" fillId="0" borderId="0" xfId="0" applyNumberFormat="1"/>
    <xf numFmtId="0" fontId="0" fillId="2" borderId="0" xfId="0" applyFill="1"/>
    <xf numFmtId="172" fontId="0" fillId="2" borderId="1" xfId="0" applyNumberFormat="1" applyFill="1" applyBorder="1"/>
    <xf numFmtId="172" fontId="0" fillId="2" borderId="2" xfId="0" applyNumberFormat="1" applyFill="1" applyBorder="1"/>
    <xf numFmtId="172" fontId="0" fillId="2" borderId="3" xfId="0" applyNumberFormat="1" applyFill="1" applyBorder="1"/>
    <xf numFmtId="172" fontId="0" fillId="2" borderId="4" xfId="0" applyNumberFormat="1" applyFill="1" applyBorder="1"/>
    <xf numFmtId="0" fontId="0" fillId="3" borderId="0" xfId="0" applyFill="1"/>
    <xf numFmtId="172" fontId="0" fillId="0" borderId="0" xfId="0" applyNumberFormat="1" applyFill="1" applyBorder="1"/>
    <xf numFmtId="172" fontId="0" fillId="0" borderId="0" xfId="0" applyNumberFormat="1" applyFill="1"/>
    <xf numFmtId="0" fontId="0" fillId="4" borderId="0" xfId="0" applyFill="1"/>
    <xf numFmtId="0" fontId="1" fillId="0" borderId="0" xfId="0" applyFont="1" applyAlignment="1">
      <alignment horizontal="center"/>
    </xf>
    <xf numFmtId="0" fontId="1" fillId="4" borderId="0" xfId="0" applyFont="1" applyFill="1"/>
    <xf numFmtId="0" fontId="1" fillId="0" borderId="0" xfId="0" applyFont="1"/>
    <xf numFmtId="0" fontId="0" fillId="3" borderId="5" xfId="0" applyFill="1" applyBorder="1"/>
    <xf numFmtId="172" fontId="0" fillId="0" borderId="6" xfId="0" applyNumberFormat="1" applyBorder="1"/>
    <xf numFmtId="0" fontId="0" fillId="4" borderId="6" xfId="0" applyFill="1" applyBorder="1"/>
    <xf numFmtId="0" fontId="0" fillId="3" borderId="6" xfId="0" applyFill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2" fontId="0" fillId="0" borderId="0" xfId="0" applyNumberFormat="1" applyBorder="1"/>
    <xf numFmtId="0" fontId="0" fillId="4" borderId="0" xfId="0" applyFill="1" applyBorder="1"/>
    <xf numFmtId="0" fontId="0" fillId="0" borderId="0" xfId="0" applyBorder="1"/>
    <xf numFmtId="2" fontId="0" fillId="0" borderId="9" xfId="0" applyNumberFormat="1" applyBorder="1"/>
    <xf numFmtId="0" fontId="0" fillId="0" borderId="10" xfId="0" applyBorder="1"/>
    <xf numFmtId="2" fontId="0" fillId="0" borderId="11" xfId="0" applyNumberFormat="1" applyBorder="1"/>
    <xf numFmtId="0" fontId="0" fillId="4" borderId="11" xfId="0" applyFill="1" applyBorder="1"/>
    <xf numFmtId="0" fontId="0" fillId="0" borderId="11" xfId="0" applyBorder="1"/>
    <xf numFmtId="2" fontId="0" fillId="0" borderId="12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9CF0EB-5130-2846-8A74-1EE200B21FF8}">
  <dimension ref="B1:U32"/>
  <sheetViews>
    <sheetView tabSelected="1" workbookViewId="0">
      <selection activeCell="F34" sqref="F34"/>
    </sheetView>
  </sheetViews>
  <sheetFormatPr baseColWidth="10" defaultRowHeight="16" x14ac:dyDescent="0.2"/>
  <cols>
    <col min="1" max="1" width="5.1640625" customWidth="1"/>
    <col min="2" max="2" width="20.6640625" bestFit="1" customWidth="1"/>
    <col min="3" max="3" width="14.33203125" style="1" customWidth="1"/>
    <col min="4" max="4" width="2.6640625" style="10" customWidth="1"/>
    <col min="5" max="5" width="21.1640625" bestFit="1" customWidth="1"/>
    <col min="6" max="6" width="11.6640625" bestFit="1" customWidth="1"/>
    <col min="7" max="7" width="6.33203125" customWidth="1"/>
    <col min="8" max="8" width="19.83203125" bestFit="1" customWidth="1"/>
    <col min="9" max="9" width="11.6640625" customWidth="1"/>
    <col min="10" max="10" width="2.33203125" style="10" customWidth="1"/>
    <col min="11" max="11" width="18.83203125" bestFit="1" customWidth="1"/>
    <col min="12" max="12" width="11.6640625" bestFit="1" customWidth="1"/>
    <col min="13" max="13" width="5.6640625" customWidth="1"/>
    <col min="14" max="14" width="18.83203125" bestFit="1" customWidth="1"/>
    <col min="15" max="15" width="11.6640625" bestFit="1" customWidth="1"/>
    <col min="16" max="16" width="6" customWidth="1"/>
    <col min="17" max="17" width="18.83203125" bestFit="1" customWidth="1"/>
    <col min="18" max="18" width="11.6640625" bestFit="1" customWidth="1"/>
    <col min="19" max="19" width="5.5" customWidth="1"/>
    <col min="20" max="20" width="18.83203125" bestFit="1" customWidth="1"/>
    <col min="21" max="21" width="11.6640625" bestFit="1" customWidth="1"/>
  </cols>
  <sheetData>
    <row r="1" spans="2:21" s="13" customFormat="1" x14ac:dyDescent="0.2">
      <c r="B1" s="11" t="s">
        <v>26</v>
      </c>
      <c r="C1" s="11"/>
      <c r="D1" s="12"/>
      <c r="E1" s="11" t="s">
        <v>27</v>
      </c>
      <c r="F1" s="11"/>
      <c r="G1" s="11"/>
      <c r="H1" s="11"/>
      <c r="I1" s="11"/>
      <c r="J1" s="12"/>
      <c r="K1" s="11" t="s">
        <v>28</v>
      </c>
      <c r="L1" s="11"/>
      <c r="M1" s="11"/>
      <c r="N1" s="11"/>
      <c r="O1" s="11"/>
      <c r="P1" s="11"/>
      <c r="Q1" s="11"/>
      <c r="R1" s="11"/>
      <c r="S1" s="11"/>
      <c r="T1" s="11"/>
      <c r="U1" s="11"/>
    </row>
    <row r="4" spans="2:21" x14ac:dyDescent="0.2">
      <c r="B4" s="7" t="s">
        <v>25</v>
      </c>
      <c r="E4" s="7" t="s">
        <v>24</v>
      </c>
      <c r="H4" s="7" t="s">
        <v>32</v>
      </c>
      <c r="K4" s="7" t="s">
        <v>20</v>
      </c>
      <c r="N4" s="7" t="s">
        <v>22</v>
      </c>
      <c r="Q4" s="7" t="s">
        <v>21</v>
      </c>
      <c r="T4" s="7" t="s">
        <v>23</v>
      </c>
    </row>
    <row r="5" spans="2:21" ht="7" customHeight="1" thickBot="1" x14ac:dyDescent="0.25"/>
    <row r="6" spans="2:21" ht="17" thickBot="1" x14ac:dyDescent="0.25">
      <c r="B6" s="2" t="s">
        <v>0</v>
      </c>
      <c r="C6" s="3">
        <v>0.1</v>
      </c>
      <c r="E6" s="2" t="s">
        <v>0</v>
      </c>
      <c r="F6" s="3">
        <v>0.2</v>
      </c>
      <c r="G6" s="8"/>
      <c r="H6" s="2" t="s">
        <v>0</v>
      </c>
      <c r="I6" s="3">
        <v>0.35</v>
      </c>
      <c r="K6" s="2" t="s">
        <v>0</v>
      </c>
      <c r="L6" s="3">
        <v>6.3</v>
      </c>
      <c r="N6" s="2" t="s">
        <v>0</v>
      </c>
      <c r="O6" s="3">
        <v>6.3</v>
      </c>
      <c r="Q6" s="2" t="s">
        <v>0</v>
      </c>
      <c r="R6" s="3">
        <v>5</v>
      </c>
      <c r="T6" s="2" t="s">
        <v>0</v>
      </c>
      <c r="U6" s="3">
        <v>5</v>
      </c>
    </row>
    <row r="7" spans="2:21" x14ac:dyDescent="0.2">
      <c r="B7" t="s">
        <v>1</v>
      </c>
      <c r="C7" s="1">
        <v>0.51099899999999998</v>
      </c>
      <c r="E7" t="s">
        <v>1</v>
      </c>
      <c r="F7" s="1">
        <v>0.51099899999999998</v>
      </c>
      <c r="G7" s="9"/>
      <c r="H7" t="s">
        <v>1</v>
      </c>
      <c r="I7" s="1">
        <v>0.51099899999999998</v>
      </c>
      <c r="K7" t="s">
        <v>1</v>
      </c>
      <c r="L7" s="1">
        <v>0.51099899999999998</v>
      </c>
      <c r="N7" t="s">
        <v>1</v>
      </c>
      <c r="O7" s="1">
        <v>0.51099899999999998</v>
      </c>
      <c r="Q7" t="s">
        <v>1</v>
      </c>
      <c r="R7" s="1">
        <v>0.51099899999999998</v>
      </c>
      <c r="T7" t="s">
        <v>1</v>
      </c>
      <c r="U7" s="1">
        <v>0.51099899999999998</v>
      </c>
    </row>
    <row r="8" spans="2:21" x14ac:dyDescent="0.2">
      <c r="B8" t="s">
        <v>2</v>
      </c>
      <c r="C8" s="1">
        <f>C6+C7</f>
        <v>0.61099899999999996</v>
      </c>
      <c r="E8" t="s">
        <v>2</v>
      </c>
      <c r="F8" s="1">
        <f>F6+F7</f>
        <v>0.71099899999999994</v>
      </c>
      <c r="G8" s="9"/>
      <c r="H8" t="s">
        <v>2</v>
      </c>
      <c r="I8" s="1">
        <f>I6+I7</f>
        <v>0.86099899999999996</v>
      </c>
      <c r="K8" t="s">
        <v>2</v>
      </c>
      <c r="L8" s="1">
        <f>L6+L7</f>
        <v>6.8109989999999998</v>
      </c>
      <c r="N8" t="s">
        <v>2</v>
      </c>
      <c r="O8" s="1">
        <f>O6+O7</f>
        <v>6.8109989999999998</v>
      </c>
      <c r="Q8" t="s">
        <v>2</v>
      </c>
      <c r="R8" s="1">
        <f>R6+R7</f>
        <v>5.510999</v>
      </c>
      <c r="T8" t="s">
        <v>2</v>
      </c>
      <c r="U8" s="1">
        <f>U6+U7</f>
        <v>5.510999</v>
      </c>
    </row>
    <row r="9" spans="2:21" x14ac:dyDescent="0.2">
      <c r="B9" t="s">
        <v>3</v>
      </c>
      <c r="C9" s="1">
        <f>C8/C7</f>
        <v>1.1956950992076305</v>
      </c>
      <c r="E9" t="s">
        <v>3</v>
      </c>
      <c r="F9" s="1">
        <f>F8/F7</f>
        <v>1.391390198415261</v>
      </c>
      <c r="G9" s="9"/>
      <c r="H9" t="s">
        <v>3</v>
      </c>
      <c r="I9" s="1">
        <f>I8/I7</f>
        <v>1.6849328472267069</v>
      </c>
      <c r="K9" t="s">
        <v>3</v>
      </c>
      <c r="L9" s="1">
        <f>L8/L7</f>
        <v>13.328791250080725</v>
      </c>
      <c r="N9" t="s">
        <v>3</v>
      </c>
      <c r="O9" s="1">
        <f>O8/O7</f>
        <v>13.328791250080725</v>
      </c>
      <c r="Q9" t="s">
        <v>3</v>
      </c>
      <c r="R9" s="1">
        <f>R8/R7</f>
        <v>10.784754960381527</v>
      </c>
      <c r="T9" t="s">
        <v>3</v>
      </c>
      <c r="U9" s="1">
        <f>U8/U7</f>
        <v>10.784754960381527</v>
      </c>
    </row>
    <row r="10" spans="2:21" x14ac:dyDescent="0.2">
      <c r="B10" t="s">
        <v>4</v>
      </c>
      <c r="C10" s="1">
        <f>SQRT(1-1/(C9*C9))</f>
        <v>0.5482208415202553</v>
      </c>
      <c r="E10" t="s">
        <v>4</v>
      </c>
      <c r="F10" s="1">
        <f>SQRT(1-1/(F9*F9))</f>
        <v>0.69531445081563892</v>
      </c>
      <c r="G10" s="9"/>
      <c r="H10" t="s">
        <v>4</v>
      </c>
      <c r="I10" s="1">
        <f>SQRT(1-1/(I9*I9))</f>
        <v>0.80483733487072606</v>
      </c>
      <c r="K10" t="s">
        <v>4</v>
      </c>
      <c r="L10" s="1">
        <f>SQRT(1-1/(L9*L9))</f>
        <v>0.99718161117124404</v>
      </c>
      <c r="N10" t="s">
        <v>4</v>
      </c>
      <c r="O10" s="1">
        <f>SQRT(1-1/(O9*O9))</f>
        <v>0.99718161117124404</v>
      </c>
      <c r="Q10" t="s">
        <v>4</v>
      </c>
      <c r="R10" s="1">
        <f>SQRT(1-1/(R9*R9))</f>
        <v>0.99569189835192917</v>
      </c>
      <c r="T10" t="s">
        <v>4</v>
      </c>
      <c r="U10" s="1">
        <f>SQRT(1-1/(U9*U9))</f>
        <v>0.99569189835192917</v>
      </c>
    </row>
    <row r="11" spans="2:21" x14ac:dyDescent="0.2">
      <c r="B11" t="s">
        <v>5</v>
      </c>
      <c r="C11" s="1">
        <v>299000000</v>
      </c>
      <c r="E11" t="s">
        <v>5</v>
      </c>
      <c r="F11" s="1">
        <v>299000000</v>
      </c>
      <c r="G11" s="9"/>
      <c r="H11" t="s">
        <v>5</v>
      </c>
      <c r="I11" s="1">
        <v>299000000</v>
      </c>
      <c r="K11" t="s">
        <v>5</v>
      </c>
      <c r="L11" s="1">
        <v>299000000</v>
      </c>
      <c r="N11" t="s">
        <v>5</v>
      </c>
      <c r="O11" s="1">
        <v>299000000</v>
      </c>
      <c r="Q11" t="s">
        <v>5</v>
      </c>
      <c r="R11" s="1">
        <v>299000000</v>
      </c>
      <c r="T11" t="s">
        <v>5</v>
      </c>
      <c r="U11" s="1">
        <v>299000000</v>
      </c>
    </row>
    <row r="12" spans="2:21" x14ac:dyDescent="0.2">
      <c r="B12" t="s">
        <v>9</v>
      </c>
      <c r="C12" s="1">
        <v>9.1089999999999993E-31</v>
      </c>
      <c r="E12" t="s">
        <v>9</v>
      </c>
      <c r="F12" s="1">
        <v>9.1089999999999993E-31</v>
      </c>
      <c r="G12" s="9"/>
      <c r="H12" t="s">
        <v>9</v>
      </c>
      <c r="I12" s="1">
        <v>9.1089999999999993E-31</v>
      </c>
      <c r="K12" t="s">
        <v>9</v>
      </c>
      <c r="L12" s="1">
        <v>9.1089999999999993E-31</v>
      </c>
      <c r="N12" t="s">
        <v>9</v>
      </c>
      <c r="O12" s="1">
        <v>9.1089999999999993E-31</v>
      </c>
      <c r="Q12" t="s">
        <v>9</v>
      </c>
      <c r="R12" s="1">
        <v>9.1089999999999993E-31</v>
      </c>
      <c r="T12" t="s">
        <v>9</v>
      </c>
      <c r="U12" s="1">
        <v>9.1089999999999993E-31</v>
      </c>
    </row>
    <row r="13" spans="2:21" ht="17" thickBot="1" x14ac:dyDescent="0.25">
      <c r="B13" t="s">
        <v>10</v>
      </c>
      <c r="C13" s="1">
        <v>1.602E-19</v>
      </c>
      <c r="E13" t="s">
        <v>10</v>
      </c>
      <c r="F13" s="1">
        <v>1.602E-19</v>
      </c>
      <c r="G13" s="9"/>
      <c r="H13" t="s">
        <v>10</v>
      </c>
      <c r="I13" s="1">
        <v>1.602E-19</v>
      </c>
      <c r="K13" t="s">
        <v>10</v>
      </c>
      <c r="L13" s="1">
        <v>1.602E-19</v>
      </c>
      <c r="N13" t="s">
        <v>10</v>
      </c>
      <c r="O13" s="1">
        <v>1.602E-19</v>
      </c>
      <c r="Q13" t="s">
        <v>10</v>
      </c>
      <c r="R13" s="1">
        <v>1.602E-19</v>
      </c>
      <c r="T13" t="s">
        <v>10</v>
      </c>
      <c r="U13" s="1">
        <v>1.602E-19</v>
      </c>
    </row>
    <row r="14" spans="2:21" x14ac:dyDescent="0.2">
      <c r="B14" s="2" t="s">
        <v>6</v>
      </c>
      <c r="C14" s="4">
        <v>0.32</v>
      </c>
      <c r="E14" s="2" t="s">
        <v>6</v>
      </c>
      <c r="F14" s="4">
        <v>0.30714000000000002</v>
      </c>
      <c r="G14" s="8"/>
      <c r="H14" s="2" t="s">
        <v>6</v>
      </c>
      <c r="I14" s="4">
        <v>0.4</v>
      </c>
      <c r="K14" s="2" t="s">
        <v>6</v>
      </c>
      <c r="L14" s="4">
        <v>0.30714000000000002</v>
      </c>
      <c r="N14" s="2" t="s">
        <v>6</v>
      </c>
      <c r="O14" s="4">
        <v>0.4</v>
      </c>
      <c r="Q14" s="2" t="s">
        <v>6</v>
      </c>
      <c r="R14" s="4">
        <v>0.30714000000000002</v>
      </c>
      <c r="T14" s="2" t="s">
        <v>6</v>
      </c>
      <c r="U14" s="4">
        <v>0.4</v>
      </c>
    </row>
    <row r="15" spans="2:21" x14ac:dyDescent="0.2">
      <c r="B15" s="2" t="s">
        <v>17</v>
      </c>
      <c r="C15" s="6">
        <v>1.4999999999999999E-2</v>
      </c>
      <c r="E15" s="2" t="s">
        <v>17</v>
      </c>
      <c r="F15" s="6">
        <v>1.4999999999999999E-2</v>
      </c>
      <c r="G15" s="8"/>
      <c r="H15" s="2" t="s">
        <v>17</v>
      </c>
      <c r="I15" s="6">
        <v>1.4999999999999999E-2</v>
      </c>
      <c r="K15" s="2" t="s">
        <v>17</v>
      </c>
      <c r="L15" s="6">
        <v>1.4999999999999999E-2</v>
      </c>
      <c r="N15" s="2" t="s">
        <v>17</v>
      </c>
      <c r="O15" s="6">
        <v>1.4999999999999999E-2</v>
      </c>
      <c r="Q15" s="2" t="s">
        <v>17</v>
      </c>
      <c r="R15" s="6">
        <v>1.4999999999999999E-2</v>
      </c>
      <c r="T15" s="2" t="s">
        <v>17</v>
      </c>
      <c r="U15" s="6">
        <v>1.4999999999999999E-2</v>
      </c>
    </row>
    <row r="16" spans="2:21" ht="17" thickBot="1" x14ac:dyDescent="0.25">
      <c r="B16" s="2" t="s">
        <v>7</v>
      </c>
      <c r="C16" s="5">
        <v>90</v>
      </c>
      <c r="E16" s="2" t="s">
        <v>7</v>
      </c>
      <c r="F16" s="5">
        <v>100</v>
      </c>
      <c r="G16" s="8"/>
      <c r="H16" s="2" t="s">
        <v>7</v>
      </c>
      <c r="I16" s="5">
        <v>100</v>
      </c>
      <c r="K16" s="2" t="s">
        <v>7</v>
      </c>
      <c r="L16" s="5">
        <v>1</v>
      </c>
      <c r="N16" s="2" t="s">
        <v>7</v>
      </c>
      <c r="O16" s="5">
        <v>1</v>
      </c>
      <c r="Q16" s="2" t="s">
        <v>7</v>
      </c>
      <c r="R16" s="5">
        <v>1</v>
      </c>
      <c r="T16" s="2" t="s">
        <v>7</v>
      </c>
      <c r="U16" s="5">
        <v>1</v>
      </c>
    </row>
    <row r="17" spans="2:21" x14ac:dyDescent="0.2">
      <c r="B17" t="s">
        <v>8</v>
      </c>
      <c r="C17" s="1">
        <f>C16/180*3.14159</f>
        <v>1.5707949999999999</v>
      </c>
      <c r="E17" t="s">
        <v>8</v>
      </c>
      <c r="F17" s="1">
        <f>F16/180*3.14159</f>
        <v>1.7453277777777778</v>
      </c>
      <c r="G17" s="1"/>
      <c r="H17" t="s">
        <v>8</v>
      </c>
      <c r="I17" s="1">
        <f>I16/180*3.14159</f>
        <v>1.7453277777777778</v>
      </c>
      <c r="K17" t="s">
        <v>8</v>
      </c>
      <c r="L17" s="1">
        <f>L16/180*3.14159</f>
        <v>1.7453277777777779E-2</v>
      </c>
      <c r="N17" t="s">
        <v>8</v>
      </c>
      <c r="O17" s="1">
        <f>O16/180*3.14159</f>
        <v>1.7453277777777779E-2</v>
      </c>
      <c r="Q17" t="s">
        <v>8</v>
      </c>
      <c r="R17" s="1">
        <f>R16/180*3.14159</f>
        <v>1.7453277777777779E-2</v>
      </c>
      <c r="T17" t="s">
        <v>8</v>
      </c>
      <c r="U17" s="1">
        <f>U16/180*3.14159</f>
        <v>1.7453277777777779E-2</v>
      </c>
    </row>
    <row r="18" spans="2:21" x14ac:dyDescent="0.2">
      <c r="F18" s="1"/>
      <c r="G18" s="1"/>
      <c r="I18" s="1"/>
      <c r="L18" s="1"/>
      <c r="O18" s="1"/>
      <c r="R18" s="1"/>
      <c r="U18" s="1"/>
    </row>
    <row r="19" spans="2:21" x14ac:dyDescent="0.2">
      <c r="B19" t="s">
        <v>11</v>
      </c>
      <c r="C19" s="1">
        <f>C12*C11*C9*C9*C10*C17/(C13*C14)</f>
        <v>6.541018099811528E-3</v>
      </c>
      <c r="E19" t="s">
        <v>11</v>
      </c>
      <c r="F19" s="1">
        <f>F12*F11*F9*F9*F10*F17/(F13*F14)</f>
        <v>1.3004663952850805E-2</v>
      </c>
      <c r="G19" s="1"/>
      <c r="H19" t="s">
        <v>11</v>
      </c>
      <c r="I19" s="1">
        <f>I12*I11*I9*I9*I10*I17/(I13*I14)</f>
        <v>1.6949999743284896E-2</v>
      </c>
      <c r="K19" t="s">
        <v>11</v>
      </c>
      <c r="L19" s="1">
        <f>L12*L11*L9*L9*L10*L17/(L13*L14)</f>
        <v>1.7114956245359497E-2</v>
      </c>
      <c r="N19" t="s">
        <v>11</v>
      </c>
      <c r="O19" s="1">
        <f>O12*O11*O9*O9*O10*O17/(O13*O14)</f>
        <v>1.3141719152999292E-2</v>
      </c>
      <c r="Q19" t="s">
        <v>11</v>
      </c>
      <c r="R19" s="1">
        <f>R12*R11*R9*R9*R10*R17/(R13*R14)</f>
        <v>1.1188336941256387E-2</v>
      </c>
      <c r="T19" t="s">
        <v>11</v>
      </c>
      <c r="U19" s="1">
        <f>U12*U11*U9*U9*U10*U17/(U13*U14)</f>
        <v>8.5909645203437173E-3</v>
      </c>
    </row>
    <row r="20" spans="2:21" x14ac:dyDescent="0.2">
      <c r="B20" t="s">
        <v>12</v>
      </c>
      <c r="C20" s="1">
        <f>C19*10000</f>
        <v>65.41018099811528</v>
      </c>
      <c r="E20" t="s">
        <v>12</v>
      </c>
      <c r="F20" s="1">
        <f>F19*10000</f>
        <v>130.04663952850805</v>
      </c>
      <c r="G20" s="1"/>
      <c r="H20" t="s">
        <v>12</v>
      </c>
      <c r="I20" s="1">
        <f>I19*10000</f>
        <v>169.49999743284897</v>
      </c>
      <c r="K20" t="s">
        <v>12</v>
      </c>
      <c r="L20" s="1">
        <f>L19*10000</f>
        <v>171.14956245359497</v>
      </c>
      <c r="N20" t="s">
        <v>12</v>
      </c>
      <c r="O20" s="1">
        <f>O19*10000</f>
        <v>131.41719152999292</v>
      </c>
      <c r="Q20" t="s">
        <v>12</v>
      </c>
      <c r="R20" s="1">
        <f>R19*10000</f>
        <v>111.88336941256387</v>
      </c>
      <c r="T20" t="s">
        <v>12</v>
      </c>
      <c r="U20" s="1">
        <f>U19*10000</f>
        <v>85.909645203437179</v>
      </c>
    </row>
    <row r="21" spans="2:21" x14ac:dyDescent="0.2">
      <c r="B21" t="s">
        <v>13</v>
      </c>
      <c r="C21" s="1">
        <f>C20*C14*100</f>
        <v>2093.125791939689</v>
      </c>
      <c r="E21" t="s">
        <v>13</v>
      </c>
      <c r="F21" s="1">
        <f>F20*F14*100</f>
        <v>3994.2524864785964</v>
      </c>
      <c r="G21" s="1"/>
      <c r="H21" t="s">
        <v>13</v>
      </c>
      <c r="I21" s="1">
        <f>I20*I14*100</f>
        <v>6779.9998973139591</v>
      </c>
      <c r="K21" t="s">
        <v>13</v>
      </c>
      <c r="L21" s="1">
        <f>L20*L14*100</f>
        <v>5256.6876611997159</v>
      </c>
      <c r="N21" t="s">
        <v>13</v>
      </c>
      <c r="O21" s="1">
        <f>O20*O14*100</f>
        <v>5256.6876611997177</v>
      </c>
      <c r="Q21" t="s">
        <v>13</v>
      </c>
      <c r="R21" s="1">
        <f>R20*R14*100</f>
        <v>3436.3858081374874</v>
      </c>
      <c r="T21" t="s">
        <v>13</v>
      </c>
      <c r="U21" s="1">
        <f>U20*U14*100</f>
        <v>3436.3858081374874</v>
      </c>
    </row>
    <row r="22" spans="2:21" x14ac:dyDescent="0.2">
      <c r="B22" t="s">
        <v>16</v>
      </c>
      <c r="C22" s="1">
        <f>C19*C14</f>
        <v>2.0931257919396891E-3</v>
      </c>
      <c r="E22" t="s">
        <v>16</v>
      </c>
      <c r="F22" s="1">
        <f>F19*F14</f>
        <v>3.9942524864785963E-3</v>
      </c>
      <c r="G22" s="1"/>
      <c r="H22" t="s">
        <v>16</v>
      </c>
      <c r="I22" s="1">
        <f>I19*I14</f>
        <v>6.7799998973139585E-3</v>
      </c>
      <c r="K22" t="s">
        <v>16</v>
      </c>
      <c r="L22" s="1">
        <f>L19*L14</f>
        <v>5.256687661199716E-3</v>
      </c>
      <c r="N22" t="s">
        <v>16</v>
      </c>
      <c r="O22" s="1">
        <f>O19*O14</f>
        <v>5.2566876611997168E-3</v>
      </c>
      <c r="Q22" t="s">
        <v>16</v>
      </c>
      <c r="R22" s="1">
        <f>R19*R14</f>
        <v>3.4363858081374872E-3</v>
      </c>
      <c r="T22" t="s">
        <v>16</v>
      </c>
      <c r="U22" s="1">
        <f>U19*U14</f>
        <v>3.4363858081374872E-3</v>
      </c>
    </row>
    <row r="23" spans="2:21" ht="6" customHeight="1" x14ac:dyDescent="0.2">
      <c r="F23" s="1"/>
      <c r="G23" s="1"/>
      <c r="I23" s="1"/>
      <c r="L23" s="1"/>
      <c r="O23" s="1"/>
      <c r="R23" s="1"/>
      <c r="U23" s="1"/>
    </row>
    <row r="24" spans="2:21" x14ac:dyDescent="0.2">
      <c r="B24" t="s">
        <v>14</v>
      </c>
      <c r="C24" s="1">
        <f>C10*C11*C19</f>
        <v>1072190.8116762913</v>
      </c>
      <c r="E24" t="s">
        <v>14</v>
      </c>
      <c r="F24" s="1">
        <f>F10*F11*F19</f>
        <v>2703656.9015510995</v>
      </c>
      <c r="G24" s="1"/>
      <c r="H24" t="s">
        <v>14</v>
      </c>
      <c r="I24" s="1">
        <f>I10*I11*I19</f>
        <v>4078955.7932140268</v>
      </c>
      <c r="K24" t="s">
        <v>14</v>
      </c>
      <c r="L24" s="1">
        <f>L10*L11*L19</f>
        <v>5102949.1735180058</v>
      </c>
      <c r="N24" t="s">
        <v>14</v>
      </c>
      <c r="O24" s="1">
        <f>O10*O11*O19</f>
        <v>3918299.5228858008</v>
      </c>
      <c r="Q24" t="s">
        <v>14</v>
      </c>
      <c r="R24" s="1">
        <f>R10*R11*R19</f>
        <v>3330900.7980837366</v>
      </c>
      <c r="T24" t="s">
        <v>14</v>
      </c>
      <c r="U24" s="1">
        <f>U10*U11*U19</f>
        <v>2557632.1778085972</v>
      </c>
    </row>
    <row r="25" spans="2:21" x14ac:dyDescent="0.2">
      <c r="B25" t="s">
        <v>15</v>
      </c>
      <c r="C25" s="1">
        <f>C24/1000000</f>
        <v>1.0721908116762913</v>
      </c>
      <c r="E25" t="s">
        <v>15</v>
      </c>
      <c r="F25" s="1">
        <f>F24/1000000</f>
        <v>2.7036569015510996</v>
      </c>
      <c r="G25" s="1"/>
      <c r="H25" t="s">
        <v>15</v>
      </c>
      <c r="I25" s="1">
        <f>I24/1000000</f>
        <v>4.0789557932140266</v>
      </c>
      <c r="K25" t="s">
        <v>15</v>
      </c>
      <c r="L25" s="1">
        <f>L24/1000000</f>
        <v>5.1029491735180059</v>
      </c>
      <c r="N25" t="s">
        <v>15</v>
      </c>
      <c r="O25" s="1">
        <f>O24/1000000</f>
        <v>3.9182995228858006</v>
      </c>
      <c r="Q25" t="s">
        <v>15</v>
      </c>
      <c r="R25" s="1">
        <f>R24/1000000</f>
        <v>3.3309007980837366</v>
      </c>
      <c r="T25" t="s">
        <v>15</v>
      </c>
      <c r="U25" s="1">
        <f>U24/1000000</f>
        <v>2.5576321778085971</v>
      </c>
    </row>
    <row r="26" spans="2:21" x14ac:dyDescent="0.2">
      <c r="B26" t="s">
        <v>18</v>
      </c>
      <c r="C26" s="1">
        <f>C24*C15</f>
        <v>16082.862175144368</v>
      </c>
      <c r="E26" t="s">
        <v>18</v>
      </c>
      <c r="F26" s="1">
        <f>F24*F15</f>
        <v>40554.853523266494</v>
      </c>
      <c r="G26" s="1"/>
      <c r="H26" t="s">
        <v>18</v>
      </c>
      <c r="I26" s="1">
        <f>I24*I15</f>
        <v>61184.3368982104</v>
      </c>
      <c r="K26" t="s">
        <v>18</v>
      </c>
      <c r="L26" s="1">
        <f>L24*L15</f>
        <v>76544.237602770081</v>
      </c>
      <c r="N26" t="s">
        <v>18</v>
      </c>
      <c r="O26" s="1">
        <f>O24*O15</f>
        <v>58774.492843287007</v>
      </c>
      <c r="Q26" t="s">
        <v>18</v>
      </c>
      <c r="R26" s="1">
        <f>R24*R15</f>
        <v>49963.511971256048</v>
      </c>
      <c r="T26" t="s">
        <v>18</v>
      </c>
      <c r="U26" s="1">
        <f>U24*U15</f>
        <v>38364.482667128956</v>
      </c>
    </row>
    <row r="27" spans="2:21" x14ac:dyDescent="0.2">
      <c r="B27" t="s">
        <v>19</v>
      </c>
      <c r="C27" s="1">
        <f>C26/2</f>
        <v>8041.431087572184</v>
      </c>
      <c r="E27" t="s">
        <v>19</v>
      </c>
      <c r="F27" s="1">
        <f>F26/2</f>
        <v>20277.426761633247</v>
      </c>
      <c r="G27" s="1"/>
      <c r="H27" t="s">
        <v>19</v>
      </c>
      <c r="I27" s="1">
        <f>I26/2</f>
        <v>30592.1684491052</v>
      </c>
      <c r="K27" t="s">
        <v>19</v>
      </c>
      <c r="L27" s="1">
        <f>L26/2</f>
        <v>38272.118801385041</v>
      </c>
      <c r="N27" t="s">
        <v>19</v>
      </c>
      <c r="O27" s="1">
        <f>O26/2</f>
        <v>29387.246421643504</v>
      </c>
      <c r="Q27" t="s">
        <v>19</v>
      </c>
      <c r="R27" s="1">
        <f>R26/2</f>
        <v>24981.755985628024</v>
      </c>
      <c r="T27" t="s">
        <v>19</v>
      </c>
      <c r="U27" s="1">
        <f>U26/2</f>
        <v>19182.241333564478</v>
      </c>
    </row>
    <row r="28" spans="2:21" ht="17" thickBot="1" x14ac:dyDescent="0.25"/>
    <row r="29" spans="2:21" x14ac:dyDescent="0.2">
      <c r="B29" s="14" t="s">
        <v>25</v>
      </c>
      <c r="C29" s="15"/>
      <c r="D29" s="16"/>
      <c r="E29" s="17" t="s">
        <v>24</v>
      </c>
      <c r="F29" s="18"/>
      <c r="G29" s="18"/>
      <c r="H29" s="17" t="s">
        <v>32</v>
      </c>
      <c r="I29" s="18"/>
      <c r="J29" s="16"/>
      <c r="K29" s="17" t="s">
        <v>20</v>
      </c>
      <c r="L29" s="18"/>
      <c r="M29" s="18"/>
      <c r="N29" s="17" t="s">
        <v>22</v>
      </c>
      <c r="O29" s="18"/>
      <c r="P29" s="18"/>
      <c r="Q29" s="17" t="s">
        <v>21</v>
      </c>
      <c r="R29" s="18"/>
      <c r="S29" s="18"/>
      <c r="T29" s="17" t="s">
        <v>23</v>
      </c>
      <c r="U29" s="19"/>
    </row>
    <row r="30" spans="2:21" x14ac:dyDescent="0.2">
      <c r="B30" s="20" t="s">
        <v>31</v>
      </c>
      <c r="C30" s="21">
        <f>C20</f>
        <v>65.41018099811528</v>
      </c>
      <c r="D30" s="22"/>
      <c r="E30" s="23" t="s">
        <v>31</v>
      </c>
      <c r="F30" s="21">
        <f>F20</f>
        <v>130.04663952850805</v>
      </c>
      <c r="G30" s="23"/>
      <c r="H30" s="23" t="s">
        <v>31</v>
      </c>
      <c r="I30" s="21">
        <f>I20</f>
        <v>169.49999743284897</v>
      </c>
      <c r="J30" s="22"/>
      <c r="K30" s="23" t="s">
        <v>31</v>
      </c>
      <c r="L30" s="21">
        <f>L20</f>
        <v>171.14956245359497</v>
      </c>
      <c r="M30" s="23"/>
      <c r="N30" s="23" t="s">
        <v>31</v>
      </c>
      <c r="O30" s="21">
        <f>O20</f>
        <v>131.41719152999292</v>
      </c>
      <c r="P30" s="23"/>
      <c r="Q30" s="23" t="s">
        <v>31</v>
      </c>
      <c r="R30" s="21">
        <f>R20</f>
        <v>111.88336941256387</v>
      </c>
      <c r="S30" s="23"/>
      <c r="T30" s="23" t="s">
        <v>31</v>
      </c>
      <c r="U30" s="24">
        <f>U20</f>
        <v>85.909645203437179</v>
      </c>
    </row>
    <row r="31" spans="2:21" x14ac:dyDescent="0.2">
      <c r="B31" s="20" t="s">
        <v>29</v>
      </c>
      <c r="C31" s="21">
        <f>C25</f>
        <v>1.0721908116762913</v>
      </c>
      <c r="D31" s="22"/>
      <c r="E31" s="23" t="s">
        <v>29</v>
      </c>
      <c r="F31" s="21">
        <f>F25</f>
        <v>2.7036569015510996</v>
      </c>
      <c r="G31" s="23"/>
      <c r="H31" s="23" t="s">
        <v>29</v>
      </c>
      <c r="I31" s="21">
        <f>I25</f>
        <v>4.0789557932140266</v>
      </c>
      <c r="J31" s="22"/>
      <c r="K31" s="23" t="s">
        <v>29</v>
      </c>
      <c r="L31" s="21">
        <f>L25</f>
        <v>5.1029491735180059</v>
      </c>
      <c r="M31" s="23"/>
      <c r="N31" s="23" t="s">
        <v>29</v>
      </c>
      <c r="O31" s="21">
        <f>O25</f>
        <v>3.9182995228858006</v>
      </c>
      <c r="P31" s="23"/>
      <c r="Q31" s="23" t="s">
        <v>29</v>
      </c>
      <c r="R31" s="21">
        <f>R25</f>
        <v>3.3309007980837366</v>
      </c>
      <c r="S31" s="23"/>
      <c r="T31" s="23" t="s">
        <v>29</v>
      </c>
      <c r="U31" s="24">
        <f>U25</f>
        <v>2.5576321778085971</v>
      </c>
    </row>
    <row r="32" spans="2:21" ht="17" thickBot="1" x14ac:dyDescent="0.25">
      <c r="B32" s="25" t="s">
        <v>30</v>
      </c>
      <c r="C32" s="26">
        <f>C27/1000</f>
        <v>8.0414310875721835</v>
      </c>
      <c r="D32" s="27"/>
      <c r="E32" s="28" t="s">
        <v>30</v>
      </c>
      <c r="F32" s="26">
        <f>F27/1000</f>
        <v>20.277426761633247</v>
      </c>
      <c r="G32" s="28"/>
      <c r="H32" s="28" t="s">
        <v>30</v>
      </c>
      <c r="I32" s="26">
        <f>I27/1000</f>
        <v>30.592168449105198</v>
      </c>
      <c r="J32" s="27"/>
      <c r="K32" s="28" t="s">
        <v>30</v>
      </c>
      <c r="L32" s="26">
        <f>L27/1000</f>
        <v>38.272118801385041</v>
      </c>
      <c r="M32" s="28"/>
      <c r="N32" s="28" t="s">
        <v>30</v>
      </c>
      <c r="O32" s="26">
        <f>O27/1000</f>
        <v>29.387246421643503</v>
      </c>
      <c r="P32" s="28"/>
      <c r="Q32" s="28" t="s">
        <v>30</v>
      </c>
      <c r="R32" s="26">
        <f>R27/1000</f>
        <v>24.981755985628023</v>
      </c>
      <c r="S32" s="28"/>
      <c r="T32" s="28" t="s">
        <v>30</v>
      </c>
      <c r="U32" s="29">
        <f>U27/1000</f>
        <v>19.182241333564477</v>
      </c>
    </row>
  </sheetData>
  <mergeCells count="3">
    <mergeCell ref="B1:C1"/>
    <mergeCell ref="E1:I1"/>
    <mergeCell ref="K1:U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2019-03-07T13:37:12Z</dcterms:created>
  <dcterms:modified xsi:type="dcterms:W3CDTF">2019-03-07T14:56:14Z</dcterms:modified>
</cp:coreProperties>
</file>