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12" yWindow="108" windowWidth="4608" windowHeight="9588" tabRatio="876"/>
  </bookViews>
  <sheets>
    <sheet name="summary" sheetId="10" r:id="rId1"/>
    <sheet name="5613D" sheetId="9" r:id="rId2"/>
    <sheet name="7028B" sheetId="4" r:id="rId3"/>
    <sheet name="5275C" sheetId="7" r:id="rId4"/>
    <sheet name="5134B" sheetId="11" r:id="rId5"/>
    <sheet name="6809B" sheetId="13" r:id="rId6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'5613D'!$U$26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N33" i="13" l="1"/>
  <c r="N32" i="13"/>
  <c r="N31" i="13"/>
  <c r="N30" i="13"/>
  <c r="AJ29" i="13"/>
  <c r="N29" i="13"/>
  <c r="AJ28" i="13"/>
  <c r="Y28" i="13"/>
  <c r="N28" i="13"/>
  <c r="AJ27" i="13"/>
  <c r="Y27" i="13"/>
  <c r="N27" i="13"/>
  <c r="AJ26" i="13"/>
  <c r="Y26" i="13"/>
  <c r="N26" i="13"/>
  <c r="AJ25" i="13"/>
  <c r="Y25" i="13"/>
  <c r="N25" i="13"/>
  <c r="AJ24" i="13"/>
  <c r="Y24" i="13"/>
  <c r="N24" i="13"/>
  <c r="AJ23" i="13"/>
  <c r="Y23" i="13"/>
  <c r="N23" i="13"/>
  <c r="AJ22" i="13"/>
  <c r="Y22" i="13"/>
  <c r="N22" i="13"/>
  <c r="AJ21" i="13"/>
  <c r="Y21" i="13"/>
  <c r="V21" i="13"/>
  <c r="V22" i="13" s="1"/>
  <c r="V23" i="13" s="1"/>
  <c r="V24" i="13" s="1"/>
  <c r="V25" i="13" s="1"/>
  <c r="V26" i="13" s="1"/>
  <c r="V27" i="13" s="1"/>
  <c r="V28" i="13" s="1"/>
  <c r="N21" i="13"/>
  <c r="AJ20" i="13"/>
  <c r="Y20" i="13"/>
  <c r="V20" i="13"/>
  <c r="N20" i="13"/>
  <c r="K20" i="13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AJ19" i="13"/>
  <c r="Y19" i="13"/>
  <c r="N19" i="13"/>
  <c r="AJ18" i="13"/>
  <c r="AG18" i="13"/>
  <c r="AG19" i="13" s="1"/>
  <c r="AG20" i="13" s="1"/>
  <c r="AG21" i="13" s="1"/>
  <c r="AG22" i="13" s="1"/>
  <c r="AG23" i="13" s="1"/>
  <c r="AG24" i="13" s="1"/>
  <c r="AG25" i="13" s="1"/>
  <c r="AG26" i="13" s="1"/>
  <c r="AG27" i="13" s="1"/>
  <c r="AG28" i="13" s="1"/>
  <c r="Y18" i="13"/>
  <c r="V18" i="13"/>
  <c r="V17" i="13" s="1"/>
  <c r="V16" i="13" s="1"/>
  <c r="V15" i="13" s="1"/>
  <c r="V14" i="13" s="1"/>
  <c r="V13" i="13" s="1"/>
  <c r="V12" i="13" s="1"/>
  <c r="N18" i="13"/>
  <c r="K18" i="13"/>
  <c r="AJ17" i="13"/>
  <c r="AG17" i="13"/>
  <c r="AG16" i="13" s="1"/>
  <c r="AG15" i="13" s="1"/>
  <c r="AG14" i="13" s="1"/>
  <c r="AG13" i="13" s="1"/>
  <c r="AG12" i="13" s="1"/>
  <c r="AG11" i="13" s="1"/>
  <c r="AG10" i="13" s="1"/>
  <c r="Y17" i="13"/>
  <c r="N17" i="13"/>
  <c r="K17" i="13"/>
  <c r="K16" i="13" s="1"/>
  <c r="K15" i="13" s="1"/>
  <c r="K14" i="13" s="1"/>
  <c r="K13" i="13" s="1"/>
  <c r="K12" i="13" s="1"/>
  <c r="K11" i="13" s="1"/>
  <c r="K10" i="13" s="1"/>
  <c r="K9" i="13" s="1"/>
  <c r="K8" i="13" s="1"/>
  <c r="AJ16" i="13"/>
  <c r="Y16" i="13"/>
  <c r="N16" i="13"/>
  <c r="AJ15" i="13"/>
  <c r="Y15" i="13"/>
  <c r="N15" i="13"/>
  <c r="AJ14" i="13"/>
  <c r="Y14" i="13"/>
  <c r="N14" i="13"/>
  <c r="AJ13" i="13"/>
  <c r="Y13" i="13"/>
  <c r="N13" i="13"/>
  <c r="AJ12" i="13"/>
  <c r="N12" i="13"/>
  <c r="AJ11" i="13"/>
  <c r="N11" i="13"/>
  <c r="N10" i="13"/>
  <c r="N9" i="13"/>
  <c r="B18" i="7" l="1"/>
  <c r="B15" i="7"/>
  <c r="AB50" i="11" l="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AB34" i="11"/>
  <c r="AB33" i="11"/>
  <c r="AB32" i="11"/>
  <c r="AB31" i="11"/>
  <c r="AB30" i="11"/>
  <c r="AB26" i="11"/>
  <c r="P26" i="11"/>
  <c r="AB25" i="11"/>
  <c r="P25" i="11"/>
  <c r="AB24" i="11"/>
  <c r="P24" i="11"/>
  <c r="AB23" i="11"/>
  <c r="P23" i="11"/>
  <c r="AB22" i="11"/>
  <c r="P22" i="11"/>
  <c r="AB21" i="11"/>
  <c r="P21" i="11"/>
  <c r="AB20" i="11"/>
  <c r="P20" i="11"/>
  <c r="AJ19" i="11"/>
  <c r="AJ20" i="11" s="1"/>
  <c r="AJ21" i="11" s="1"/>
  <c r="AJ22" i="11" s="1"/>
  <c r="AJ23" i="11" s="1"/>
  <c r="AJ24" i="11" s="1"/>
  <c r="AJ25" i="11" s="1"/>
  <c r="AJ26" i="11" s="1"/>
  <c r="AJ27" i="11" s="1"/>
  <c r="AJ28" i="11" s="1"/>
  <c r="AB19" i="11"/>
  <c r="P19" i="11"/>
  <c r="M19" i="11"/>
  <c r="M20" i="11" s="1"/>
  <c r="M21" i="11" s="1"/>
  <c r="M22" i="11" s="1"/>
  <c r="M23" i="11" s="1"/>
  <c r="M24" i="11" s="1"/>
  <c r="M25" i="11" s="1"/>
  <c r="M26" i="11" s="1"/>
  <c r="Y18" i="11"/>
  <c r="Y19" i="11" s="1"/>
  <c r="Y20" i="11" s="1"/>
  <c r="Y21" i="11" s="1"/>
  <c r="Y22" i="11" s="1"/>
  <c r="Y23" i="11" s="1"/>
  <c r="Y24" i="11" s="1"/>
  <c r="Y25" i="11" s="1"/>
  <c r="Y26" i="11" s="1"/>
  <c r="Y27" i="11" s="1"/>
  <c r="Y28" i="11" s="1"/>
  <c r="Y29" i="11" s="1"/>
  <c r="AJ17" i="11"/>
  <c r="AB17" i="11"/>
  <c r="Y17" i="11"/>
  <c r="P17" i="11"/>
  <c r="M17" i="11"/>
  <c r="AJ16" i="11"/>
  <c r="AJ15" i="11" s="1"/>
  <c r="AJ14" i="11" s="1"/>
  <c r="AJ13" i="11" s="1"/>
  <c r="AJ12" i="11" s="1"/>
  <c r="AJ11" i="11" s="1"/>
  <c r="AJ10" i="11" s="1"/>
  <c r="AJ9" i="11" s="1"/>
  <c r="AB16" i="11"/>
  <c r="Y16" i="11"/>
  <c r="P16" i="11"/>
  <c r="M16" i="11"/>
  <c r="M15" i="11" s="1"/>
  <c r="M14" i="11" s="1"/>
  <c r="M13" i="11" s="1"/>
  <c r="M12" i="11" s="1"/>
  <c r="M11" i="11" s="1"/>
  <c r="M10" i="11" s="1"/>
  <c r="M9" i="11" s="1"/>
  <c r="AB15" i="11"/>
  <c r="Y15" i="11"/>
  <c r="Y14" i="11" s="1"/>
  <c r="Y13" i="11" s="1"/>
  <c r="Y12" i="11" s="1"/>
  <c r="Y11" i="11" s="1"/>
  <c r="Y10" i="11" s="1"/>
  <c r="Y9" i="11" s="1"/>
  <c r="Y8" i="11" s="1"/>
  <c r="Y7" i="11" s="1"/>
  <c r="Y6" i="11" s="1"/>
  <c r="P15" i="11"/>
  <c r="AB14" i="11"/>
  <c r="P14" i="11"/>
  <c r="AB13" i="11"/>
  <c r="P13" i="11"/>
  <c r="AB12" i="11"/>
  <c r="P12" i="11"/>
  <c r="AB11" i="11"/>
  <c r="P11" i="11"/>
  <c r="AB10" i="11"/>
  <c r="P10" i="11"/>
  <c r="AB9" i="11"/>
  <c r="P8" i="11"/>
  <c r="P27" i="11" s="1"/>
  <c r="AK7" i="11"/>
  <c r="AM50" i="11" s="1"/>
  <c r="AB6" i="11"/>
  <c r="AA4" i="11"/>
  <c r="AB29" i="11" s="1"/>
  <c r="AM9" i="11" l="1"/>
  <c r="AM11" i="11"/>
  <c r="AM13" i="11"/>
  <c r="AM15" i="11"/>
  <c r="AM17" i="11"/>
  <c r="AM18" i="11"/>
  <c r="AM20" i="11"/>
  <c r="AM22" i="11"/>
  <c r="AM24" i="11"/>
  <c r="AM26" i="11"/>
  <c r="AM10" i="11"/>
  <c r="AM12" i="11"/>
  <c r="AM14" i="11"/>
  <c r="AM16" i="11"/>
  <c r="AM19" i="11"/>
  <c r="AM21" i="11"/>
  <c r="AM23" i="11"/>
  <c r="AM25" i="11"/>
  <c r="AB7" i="11"/>
  <c r="AB8" i="11"/>
  <c r="AB18" i="11"/>
  <c r="AB27" i="11"/>
  <c r="AB28" i="11"/>
  <c r="AM31" i="11"/>
  <c r="AM33" i="11"/>
  <c r="AM35" i="11"/>
  <c r="AM37" i="11"/>
  <c r="AM39" i="11"/>
  <c r="AM41" i="11"/>
  <c r="AM43" i="11"/>
  <c r="AM45" i="11"/>
  <c r="AM47" i="11"/>
  <c r="AM49" i="11"/>
  <c r="P18" i="11"/>
  <c r="AM27" i="11"/>
  <c r="AM28" i="11"/>
  <c r="AM30" i="11"/>
  <c r="AM32" i="11"/>
  <c r="AM34" i="11"/>
  <c r="AM36" i="11"/>
  <c r="AM38" i="11"/>
  <c r="AM40" i="11"/>
  <c r="AM42" i="11"/>
  <c r="AM44" i="11"/>
  <c r="AM46" i="11"/>
  <c r="AM48" i="11"/>
  <c r="BE25" i="7" l="1"/>
  <c r="BE26" i="7" s="1"/>
  <c r="BE27" i="7" s="1"/>
  <c r="BE28" i="7" s="1"/>
  <c r="BE29" i="7" s="1"/>
  <c r="BE30" i="7" s="1"/>
  <c r="BE31" i="7" s="1"/>
  <c r="BE32" i="7" s="1"/>
  <c r="BE33" i="7" s="1"/>
  <c r="BE34" i="7" s="1"/>
  <c r="BE35" i="7" s="1"/>
  <c r="BE36" i="7" s="1"/>
  <c r="BE37" i="7" s="1"/>
  <c r="BE38" i="7" s="1"/>
  <c r="BE39" i="7" s="1"/>
  <c r="BE23" i="7"/>
  <c r="BE22" i="7" s="1"/>
  <c r="BE21" i="7" s="1"/>
  <c r="BE20" i="7" s="1"/>
  <c r="BE19" i="7" s="1"/>
  <c r="BE18" i="7" s="1"/>
  <c r="BE17" i="7" s="1"/>
  <c r="BE16" i="7" s="1"/>
  <c r="BE15" i="7" s="1"/>
  <c r="BE14" i="7" s="1"/>
  <c r="BE13" i="7" s="1"/>
  <c r="BE12" i="7" s="1"/>
  <c r="BE11" i="7" s="1"/>
  <c r="BH10" i="7"/>
  <c r="BH13" i="7" s="1"/>
  <c r="AR20" i="7"/>
  <c r="AR21" i="7" s="1"/>
  <c r="AR22" i="7" s="1"/>
  <c r="AR23" i="7" s="1"/>
  <c r="AR24" i="7" s="1"/>
  <c r="AR25" i="7" s="1"/>
  <c r="AR26" i="7" s="1"/>
  <c r="AR27" i="7" s="1"/>
  <c r="AR28" i="7" s="1"/>
  <c r="AR29" i="7" s="1"/>
  <c r="AR30" i="7" s="1"/>
  <c r="AR31" i="7" s="1"/>
  <c r="AR32" i="7" s="1"/>
  <c r="AR33" i="7" s="1"/>
  <c r="AR18" i="7"/>
  <c r="AR17" i="7" s="1"/>
  <c r="AR16" i="7" s="1"/>
  <c r="AR15" i="7" s="1"/>
  <c r="AR14" i="7" s="1"/>
  <c r="AR13" i="7" s="1"/>
  <c r="AR12" i="7" s="1"/>
  <c r="AR11" i="7" s="1"/>
  <c r="AR10" i="7" s="1"/>
  <c r="AR9" i="7" s="1"/>
  <c r="AR8" i="7" s="1"/>
  <c r="AR7" i="7" s="1"/>
  <c r="AU6" i="7"/>
  <c r="AU11" i="7" s="1"/>
  <c r="AF25" i="7"/>
  <c r="AF26" i="7" s="1"/>
  <c r="AF27" i="7" s="1"/>
  <c r="AF28" i="7" s="1"/>
  <c r="AF29" i="7" s="1"/>
  <c r="AF30" i="7" s="1"/>
  <c r="AF31" i="7" s="1"/>
  <c r="AF32" i="7" s="1"/>
  <c r="AF33" i="7" s="1"/>
  <c r="AF34" i="7" s="1"/>
  <c r="AF35" i="7" s="1"/>
  <c r="AF36" i="7" s="1"/>
  <c r="AF37" i="7" s="1"/>
  <c r="AF23" i="7"/>
  <c r="AF22" i="7" s="1"/>
  <c r="AF21" i="7" s="1"/>
  <c r="AF20" i="7" s="1"/>
  <c r="AF19" i="7" s="1"/>
  <c r="AF18" i="7" s="1"/>
  <c r="AF17" i="7" s="1"/>
  <c r="AF16" i="7" s="1"/>
  <c r="AF15" i="7" s="1"/>
  <c r="AF14" i="7" s="1"/>
  <c r="AF13" i="7" s="1"/>
  <c r="AF12" i="7" s="1"/>
  <c r="AF11" i="7" s="1"/>
  <c r="AF10" i="7" s="1"/>
  <c r="AI9" i="7"/>
  <c r="AI15" i="7" s="1"/>
  <c r="AQ6" i="4"/>
  <c r="AQ10" i="4"/>
  <c r="AQ14" i="4"/>
  <c r="AQ18" i="4"/>
  <c r="AN25" i="4"/>
  <c r="AN26" i="4" s="1"/>
  <c r="AN27" i="4" s="1"/>
  <c r="AN28" i="4" s="1"/>
  <c r="AN29" i="4" s="1"/>
  <c r="AN30" i="4" s="1"/>
  <c r="AN31" i="4" s="1"/>
  <c r="AN23" i="4"/>
  <c r="AN22" i="4" s="1"/>
  <c r="AN21" i="4" s="1"/>
  <c r="AN20" i="4" s="1"/>
  <c r="AN19" i="4" s="1"/>
  <c r="AN18" i="4" s="1"/>
  <c r="AN17" i="4" s="1"/>
  <c r="AN16" i="4" s="1"/>
  <c r="AR3" i="4"/>
  <c r="AQ7" i="4" s="1"/>
  <c r="AC6" i="4"/>
  <c r="AC9" i="4"/>
  <c r="AC10" i="4"/>
  <c r="AC13" i="4"/>
  <c r="AC14" i="4"/>
  <c r="AC17" i="4"/>
  <c r="AC18" i="4"/>
  <c r="AC21" i="4"/>
  <c r="AC22" i="4"/>
  <c r="AC5" i="4"/>
  <c r="Z13" i="4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11" i="4"/>
  <c r="Z10" i="4" s="1"/>
  <c r="Z9" i="4" s="1"/>
  <c r="Z8" i="4" s="1"/>
  <c r="Z7" i="4" s="1"/>
  <c r="Z6" i="4" s="1"/>
  <c r="Z5" i="4" s="1"/>
  <c r="Z4" i="4" s="1"/>
  <c r="AC3" i="4"/>
  <c r="AC7" i="4" s="1"/>
  <c r="E1" i="9"/>
  <c r="G1" i="9"/>
  <c r="D2" i="9"/>
  <c r="F2" i="9"/>
  <c r="C4" i="9"/>
  <c r="E4" i="9"/>
  <c r="G4" i="9"/>
  <c r="J4" i="9"/>
  <c r="D1" i="9" s="1"/>
  <c r="M4" i="9"/>
  <c r="N4" i="9"/>
  <c r="C5" i="9"/>
  <c r="E5" i="9"/>
  <c r="G5" i="9"/>
  <c r="J5" i="9"/>
  <c r="D5" i="9" s="1"/>
  <c r="M5" i="9"/>
  <c r="N5" i="9"/>
  <c r="C6" i="9"/>
  <c r="D6" i="9"/>
  <c r="E6" i="9"/>
  <c r="G6" i="9"/>
  <c r="N6" i="9"/>
  <c r="C7" i="9"/>
  <c r="D7" i="9"/>
  <c r="F7" i="9"/>
  <c r="G7" i="9"/>
  <c r="M7" i="9"/>
  <c r="N7" i="9"/>
  <c r="S7" i="9"/>
  <c r="T7" i="9" s="1"/>
  <c r="C8" i="9"/>
  <c r="E8" i="9"/>
  <c r="E46" i="9" s="1"/>
  <c r="K12" i="9" s="1"/>
  <c r="F8" i="9"/>
  <c r="G8" i="9"/>
  <c r="N8" i="9"/>
  <c r="S8" i="9"/>
  <c r="T8" i="9"/>
  <c r="D9" i="9"/>
  <c r="E9" i="9"/>
  <c r="F9" i="9"/>
  <c r="M9" i="9"/>
  <c r="N9" i="9"/>
  <c r="S9" i="9"/>
  <c r="T9" i="9" s="1"/>
  <c r="C10" i="9"/>
  <c r="D10" i="9"/>
  <c r="E10" i="9"/>
  <c r="G10" i="9"/>
  <c r="J10" i="9"/>
  <c r="N10" i="9"/>
  <c r="S10" i="9"/>
  <c r="T10" i="9"/>
  <c r="D11" i="9"/>
  <c r="E11" i="9"/>
  <c r="F11" i="9"/>
  <c r="J11" i="9"/>
  <c r="J12" i="9" s="1"/>
  <c r="J13" i="9" s="1"/>
  <c r="J14" i="9" s="1"/>
  <c r="M11" i="9"/>
  <c r="N11" i="9"/>
  <c r="S11" i="9"/>
  <c r="T11" i="9" s="1"/>
  <c r="C12" i="9"/>
  <c r="E12" i="9"/>
  <c r="F12" i="9"/>
  <c r="G12" i="9"/>
  <c r="N12" i="9"/>
  <c r="S12" i="9"/>
  <c r="T12" i="9"/>
  <c r="C13" i="9"/>
  <c r="D13" i="9"/>
  <c r="E13" i="9"/>
  <c r="F13" i="9"/>
  <c r="G13" i="9"/>
  <c r="M13" i="9"/>
  <c r="N13" i="9"/>
  <c r="C14" i="9"/>
  <c r="D14" i="9"/>
  <c r="E14" i="9"/>
  <c r="F14" i="9"/>
  <c r="G14" i="9"/>
  <c r="N14" i="9"/>
  <c r="C15" i="9"/>
  <c r="D15" i="9"/>
  <c r="E15" i="9"/>
  <c r="F15" i="9"/>
  <c r="G15" i="9"/>
  <c r="M15" i="9"/>
  <c r="N15" i="9"/>
  <c r="C16" i="9"/>
  <c r="D16" i="9"/>
  <c r="E16" i="9"/>
  <c r="F16" i="9"/>
  <c r="G16" i="9"/>
  <c r="N16" i="9"/>
  <c r="C17" i="9"/>
  <c r="D17" i="9"/>
  <c r="E17" i="9"/>
  <c r="F17" i="9"/>
  <c r="G17" i="9"/>
  <c r="M17" i="9"/>
  <c r="N17" i="9"/>
  <c r="C18" i="9"/>
  <c r="D18" i="9"/>
  <c r="E18" i="9"/>
  <c r="F18" i="9"/>
  <c r="G18" i="9"/>
  <c r="N18" i="9"/>
  <c r="C19" i="9"/>
  <c r="D19" i="9"/>
  <c r="E19" i="9"/>
  <c r="F19" i="9"/>
  <c r="G19" i="9"/>
  <c r="M19" i="9"/>
  <c r="N19" i="9"/>
  <c r="C20" i="9"/>
  <c r="D20" i="9"/>
  <c r="E20" i="9"/>
  <c r="F20" i="9"/>
  <c r="G20" i="9"/>
  <c r="N20" i="9"/>
  <c r="C21" i="9"/>
  <c r="D21" i="9"/>
  <c r="E21" i="9"/>
  <c r="F21" i="9"/>
  <c r="G21" i="9"/>
  <c r="M21" i="9"/>
  <c r="N21" i="9"/>
  <c r="C22" i="9"/>
  <c r="D22" i="9"/>
  <c r="E22" i="9"/>
  <c r="F22" i="9"/>
  <c r="G22" i="9"/>
  <c r="N22" i="9"/>
  <c r="C23" i="9"/>
  <c r="D23" i="9"/>
  <c r="E23" i="9"/>
  <c r="F23" i="9"/>
  <c r="G23" i="9"/>
  <c r="M23" i="9"/>
  <c r="N23" i="9"/>
  <c r="C24" i="9"/>
  <c r="D24" i="9"/>
  <c r="E24" i="9"/>
  <c r="F24" i="9"/>
  <c r="G24" i="9"/>
  <c r="N24" i="9"/>
  <c r="C25" i="9"/>
  <c r="D25" i="9"/>
  <c r="E25" i="9"/>
  <c r="F25" i="9"/>
  <c r="G25" i="9"/>
  <c r="M25" i="9"/>
  <c r="N25" i="9"/>
  <c r="C26" i="9"/>
  <c r="D26" i="9"/>
  <c r="E26" i="9"/>
  <c r="F26" i="9"/>
  <c r="G26" i="9"/>
  <c r="N26" i="9"/>
  <c r="C27" i="9"/>
  <c r="D27" i="9"/>
  <c r="E27" i="9"/>
  <c r="F27" i="9"/>
  <c r="G27" i="9"/>
  <c r="M27" i="9"/>
  <c r="N27" i="9"/>
  <c r="C28" i="9"/>
  <c r="D28" i="9"/>
  <c r="E28" i="9"/>
  <c r="F28" i="9"/>
  <c r="G28" i="9"/>
  <c r="N28" i="9"/>
  <c r="C29" i="9"/>
  <c r="D29" i="9"/>
  <c r="E29" i="9"/>
  <c r="F29" i="9"/>
  <c r="G29" i="9"/>
  <c r="M29" i="9"/>
  <c r="N29" i="9"/>
  <c r="C30" i="9"/>
  <c r="D30" i="9"/>
  <c r="E30" i="9"/>
  <c r="F30" i="9"/>
  <c r="G30" i="9"/>
  <c r="N30" i="9"/>
  <c r="C31" i="9"/>
  <c r="D31" i="9"/>
  <c r="E31" i="9"/>
  <c r="F31" i="9"/>
  <c r="G31" i="9"/>
  <c r="M31" i="9"/>
  <c r="N31" i="9"/>
  <c r="C32" i="9"/>
  <c r="D32" i="9"/>
  <c r="E32" i="9"/>
  <c r="F32" i="9"/>
  <c r="G32" i="9"/>
  <c r="N32" i="9"/>
  <c r="C33" i="9"/>
  <c r="D33" i="9"/>
  <c r="E33" i="9"/>
  <c r="F33" i="9"/>
  <c r="G33" i="9"/>
  <c r="M33" i="9"/>
  <c r="N33" i="9"/>
  <c r="C34" i="9"/>
  <c r="D34" i="9"/>
  <c r="E34" i="9"/>
  <c r="F34" i="9"/>
  <c r="G34" i="9"/>
  <c r="N34" i="9"/>
  <c r="C35" i="9"/>
  <c r="D35" i="9"/>
  <c r="E35" i="9"/>
  <c r="F35" i="9"/>
  <c r="G35" i="9"/>
  <c r="M35" i="9"/>
  <c r="N35" i="9"/>
  <c r="C36" i="9"/>
  <c r="D36" i="9"/>
  <c r="E36" i="9"/>
  <c r="F36" i="9"/>
  <c r="G36" i="9"/>
  <c r="N36" i="9"/>
  <c r="C37" i="9"/>
  <c r="D37" i="9"/>
  <c r="E37" i="9"/>
  <c r="F37" i="9"/>
  <c r="G37" i="9"/>
  <c r="M37" i="9"/>
  <c r="N37" i="9"/>
  <c r="C38" i="9"/>
  <c r="D38" i="9"/>
  <c r="E38" i="9"/>
  <c r="F38" i="9"/>
  <c r="G38" i="9"/>
  <c r="I38" i="9"/>
  <c r="M8" i="9" s="1"/>
  <c r="M38" i="9"/>
  <c r="N38" i="9"/>
  <c r="C39" i="9"/>
  <c r="D39" i="9"/>
  <c r="E39" i="9"/>
  <c r="F39" i="9"/>
  <c r="G39" i="9"/>
  <c r="M39" i="9"/>
  <c r="N39" i="9"/>
  <c r="N40" i="9"/>
  <c r="M41" i="9"/>
  <c r="N41" i="9"/>
  <c r="N42" i="9"/>
  <c r="M43" i="9"/>
  <c r="N43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M58" i="9"/>
  <c r="N58" i="9"/>
  <c r="R10" i="7"/>
  <c r="R11" i="7" s="1"/>
  <c r="R12" i="7" s="1"/>
  <c r="R13" i="7" s="1"/>
  <c r="R14" i="7" s="1"/>
  <c r="R15" i="7" s="1"/>
  <c r="R16" i="7" s="1"/>
  <c r="R17" i="7" s="1"/>
  <c r="R18" i="7" s="1"/>
  <c r="R19" i="7" s="1"/>
  <c r="R8" i="7"/>
  <c r="R7" i="7" s="1"/>
  <c r="R6" i="7" s="1"/>
  <c r="R5" i="7" s="1"/>
  <c r="R4" i="7" s="1"/>
  <c r="R3" i="7" s="1"/>
  <c r="V3" i="7"/>
  <c r="U19" i="7" s="1"/>
  <c r="BH32" i="7" l="1"/>
  <c r="BH16" i="7"/>
  <c r="AQ17" i="4"/>
  <c r="AQ13" i="4"/>
  <c r="AQ9" i="4"/>
  <c r="AQ5" i="4"/>
  <c r="AC24" i="4"/>
  <c r="AC20" i="4"/>
  <c r="AC16" i="4"/>
  <c r="AC12" i="4"/>
  <c r="AC8" i="4"/>
  <c r="AQ4" i="4"/>
  <c r="AQ16" i="4"/>
  <c r="AQ12" i="4"/>
  <c r="AQ8" i="4"/>
  <c r="AC23" i="4"/>
  <c r="AC19" i="4"/>
  <c r="AC15" i="4"/>
  <c r="AC11" i="4"/>
  <c r="AQ19" i="4"/>
  <c r="AQ15" i="4"/>
  <c r="AQ11" i="4"/>
  <c r="BH28" i="7"/>
  <c r="BH40" i="7"/>
  <c r="BH24" i="7"/>
  <c r="BH36" i="7"/>
  <c r="BH20" i="7"/>
  <c r="AU33" i="7"/>
  <c r="AU17" i="7"/>
  <c r="BH39" i="7"/>
  <c r="BH35" i="7"/>
  <c r="BH31" i="7"/>
  <c r="BH27" i="7"/>
  <c r="BH23" i="7"/>
  <c r="BH19" i="7"/>
  <c r="BH15" i="7"/>
  <c r="AU9" i="7"/>
  <c r="AU29" i="7"/>
  <c r="AU21" i="7"/>
  <c r="AU13" i="7"/>
  <c r="BH12" i="7"/>
  <c r="BH38" i="7"/>
  <c r="BH34" i="7"/>
  <c r="BH30" i="7"/>
  <c r="BH26" i="7"/>
  <c r="BH22" i="7"/>
  <c r="BH18" i="7"/>
  <c r="BH14" i="7"/>
  <c r="AU25" i="7"/>
  <c r="AU30" i="7"/>
  <c r="AU22" i="7"/>
  <c r="AU14" i="7"/>
  <c r="AU34" i="7"/>
  <c r="AU26" i="7"/>
  <c r="AU18" i="7"/>
  <c r="AU10" i="7"/>
  <c r="BH41" i="7"/>
  <c r="BH37" i="7"/>
  <c r="BH33" i="7"/>
  <c r="BH29" i="7"/>
  <c r="BH25" i="7"/>
  <c r="BH21" i="7"/>
  <c r="BH17" i="7"/>
  <c r="AI13" i="7"/>
  <c r="AI30" i="7"/>
  <c r="AI20" i="7"/>
  <c r="AU32" i="7"/>
  <c r="AU28" i="7"/>
  <c r="AU24" i="7"/>
  <c r="AU20" i="7"/>
  <c r="AU16" i="7"/>
  <c r="AU12" i="7"/>
  <c r="AI29" i="7"/>
  <c r="AI18" i="7"/>
  <c r="AU8" i="7"/>
  <c r="AU31" i="7"/>
  <c r="AU27" i="7"/>
  <c r="AU23" i="7"/>
  <c r="AU19" i="7"/>
  <c r="AU15" i="7"/>
  <c r="AI34" i="7"/>
  <c r="AI24" i="7"/>
  <c r="AI36" i="7"/>
  <c r="AI25" i="7"/>
  <c r="AI14" i="7"/>
  <c r="U11" i="7"/>
  <c r="U4" i="7"/>
  <c r="U6" i="7"/>
  <c r="U9" i="7"/>
  <c r="U15" i="7"/>
  <c r="AI37" i="7"/>
  <c r="AI32" i="7"/>
  <c r="AI26" i="7"/>
  <c r="AI21" i="7"/>
  <c r="AI16" i="7"/>
  <c r="U8" i="7"/>
  <c r="U13" i="7"/>
  <c r="AI38" i="7"/>
  <c r="AI33" i="7"/>
  <c r="AI28" i="7"/>
  <c r="AI22" i="7"/>
  <c r="AI17" i="7"/>
  <c r="AI12" i="7"/>
  <c r="U17" i="7"/>
  <c r="AI11" i="7"/>
  <c r="AI35" i="7"/>
  <c r="AI31" i="7"/>
  <c r="AI27" i="7"/>
  <c r="AI23" i="7"/>
  <c r="AI19" i="7"/>
  <c r="M34" i="9"/>
  <c r="M30" i="9"/>
  <c r="M26" i="9"/>
  <c r="M22" i="9"/>
  <c r="M18" i="9"/>
  <c r="M14" i="9"/>
  <c r="M12" i="9"/>
  <c r="M6" i="9"/>
  <c r="D4" i="9"/>
  <c r="E2" i="9"/>
  <c r="F1" i="9"/>
  <c r="M44" i="9"/>
  <c r="M42" i="9"/>
  <c r="M40" i="9"/>
  <c r="M36" i="9"/>
  <c r="M32" i="9"/>
  <c r="M28" i="9"/>
  <c r="M24" i="9"/>
  <c r="M20" i="9"/>
  <c r="M16" i="9"/>
  <c r="D12" i="9"/>
  <c r="G11" i="9"/>
  <c r="C11" i="9"/>
  <c r="M10" i="9"/>
  <c r="F10" i="9"/>
  <c r="F46" i="9" s="1"/>
  <c r="K13" i="9" s="1"/>
  <c r="G9" i="9"/>
  <c r="G46" i="9" s="1"/>
  <c r="K14" i="9" s="1"/>
  <c r="C9" i="9"/>
  <c r="C46" i="9" s="1"/>
  <c r="K10" i="9" s="1"/>
  <c r="D8" i="9"/>
  <c r="E7" i="9"/>
  <c r="S6" i="9"/>
  <c r="T6" i="9" s="1"/>
  <c r="F6" i="9"/>
  <c r="F5" i="9"/>
  <c r="F4" i="9"/>
  <c r="G2" i="9"/>
  <c r="C2" i="9"/>
  <c r="U5" i="7"/>
  <c r="U7" i="7"/>
  <c r="U20" i="7"/>
  <c r="U10" i="7"/>
  <c r="U12" i="7"/>
  <c r="U14" i="7"/>
  <c r="U16" i="7"/>
  <c r="U18" i="7"/>
  <c r="O32" i="4"/>
  <c r="O30" i="4"/>
  <c r="O24" i="4"/>
  <c r="O22" i="4"/>
  <c r="L16" i="4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O14" i="4"/>
  <c r="L14" i="4"/>
  <c r="L13" i="4" s="1"/>
  <c r="L12" i="4" s="1"/>
  <c r="L11" i="4" s="1"/>
  <c r="L10" i="4" s="1"/>
  <c r="L9" i="4" s="1"/>
  <c r="L8" i="4" s="1"/>
  <c r="L7" i="4" s="1"/>
  <c r="L6" i="4" s="1"/>
  <c r="L5" i="4" s="1"/>
  <c r="L4" i="4" s="1"/>
  <c r="L3" i="4" s="1"/>
  <c r="O8" i="4"/>
  <c r="O6" i="4"/>
  <c r="P3" i="4"/>
  <c r="O31" i="4" l="1"/>
  <c r="AQ20" i="4"/>
  <c r="O12" i="4"/>
  <c r="O18" i="4"/>
  <c r="O26" i="4"/>
  <c r="O4" i="4"/>
  <c r="O20" i="4"/>
  <c r="O28" i="4"/>
  <c r="O16" i="4"/>
  <c r="O19" i="4"/>
  <c r="O23" i="4"/>
  <c r="O27" i="4"/>
  <c r="O34" i="4"/>
  <c r="O10" i="4"/>
  <c r="O15" i="4"/>
  <c r="O17" i="4"/>
  <c r="O21" i="4"/>
  <c r="O25" i="4"/>
  <c r="O29" i="4"/>
  <c r="O33" i="4"/>
  <c r="D46" i="9"/>
  <c r="K11" i="9" s="1"/>
  <c r="O5" i="4"/>
  <c r="O7" i="4"/>
  <c r="O9" i="4"/>
  <c r="O11" i="4"/>
  <c r="O13" i="4"/>
</calcChain>
</file>

<file path=xl/sharedStrings.xml><?xml version="1.0" encoding="utf-8"?>
<sst xmlns="http://schemas.openxmlformats.org/spreadsheetml/2006/main" count="817" uniqueCount="82">
  <si>
    <t xml:space="preserve"> </t>
  </si>
  <si>
    <t>Label</t>
  </si>
  <si>
    <t>Area</t>
  </si>
  <si>
    <t>Perim.</t>
  </si>
  <si>
    <t>Angle</t>
  </si>
  <si>
    <t>Length</t>
  </si>
  <si>
    <t>a</t>
  </si>
  <si>
    <t>b</t>
  </si>
  <si>
    <t>c</t>
  </si>
  <si>
    <t>Au_7028_B_625_m01.tif</t>
  </si>
  <si>
    <t>Bin</t>
  </si>
  <si>
    <t>Frequency</t>
  </si>
  <si>
    <t>gaussian</t>
  </si>
  <si>
    <t>More</t>
  </si>
  <si>
    <t>Mean</t>
  </si>
  <si>
    <t>SD</t>
  </si>
  <si>
    <t>Min</t>
  </si>
  <si>
    <t>Max</t>
  </si>
  <si>
    <t>Au_7028_B_625_m03.tif</t>
  </si>
  <si>
    <t>Au_7028_B_625_m04.tif</t>
  </si>
  <si>
    <t>a = 1/sigma/SQRT(2Pi)</t>
  </si>
  <si>
    <t>b = mean</t>
  </si>
  <si>
    <t>c = sigma^2</t>
  </si>
  <si>
    <t>Au_5275_C_500_edge_m02.tif</t>
  </si>
  <si>
    <t>gaussian fit</t>
  </si>
  <si>
    <t>sums</t>
  </si>
  <si>
    <t>bin centers</t>
  </si>
  <si>
    <t>gaussian constant: .266*number of data</t>
  </si>
  <si>
    <t>bin edges</t>
  </si>
  <si>
    <t>stdev</t>
  </si>
  <si>
    <t>avg</t>
  </si>
  <si>
    <t>average</t>
  </si>
  <si>
    <t>height</t>
  </si>
  <si>
    <t>fitted gaussian</t>
  </si>
  <si>
    <t>predicted gaussian</t>
  </si>
  <si>
    <t>mean +2s</t>
  </si>
  <si>
    <t>mean+sigma</t>
  </si>
  <si>
    <t>mean-sigma</t>
  </si>
  <si>
    <t>neg 1 to 2 sigma</t>
  </si>
  <si>
    <t>&lt;2sigma</t>
  </si>
  <si>
    <t>edge</t>
  </si>
  <si>
    <t>thickness</t>
  </si>
  <si>
    <t>std dev</t>
  </si>
  <si>
    <t>comments</t>
  </si>
  <si>
    <t>m01</t>
  </si>
  <si>
    <t>m02</t>
  </si>
  <si>
    <t>m05</t>
  </si>
  <si>
    <t>m06</t>
  </si>
  <si>
    <t>m07</t>
  </si>
  <si>
    <t>center</t>
  </si>
  <si>
    <t xml:space="preserve">ratty looking - something on foil? </t>
  </si>
  <si>
    <t>Au_5275_C_500_edge_m01.tif</t>
  </si>
  <si>
    <t>Au_5275_C_500_edge_m05.tif</t>
  </si>
  <si>
    <t>bins</t>
  </si>
  <si>
    <t>Au_5275_C_500_edge_m06.tif</t>
  </si>
  <si>
    <t>Au_5275_C_500_cntr_m07.tif</t>
  </si>
  <si>
    <t>Target ladder</t>
  </si>
  <si>
    <t>Foil number</t>
  </si>
  <si>
    <t>nominal thickness</t>
  </si>
  <si>
    <t>mount</t>
  </si>
  <si>
    <t>7028B_m03</t>
  </si>
  <si>
    <t>7028_m04_even</t>
  </si>
  <si>
    <t>edge_01</t>
  </si>
  <si>
    <t>edge_m05</t>
  </si>
  <si>
    <t>center_m07</t>
  </si>
  <si>
    <t>first meas</t>
  </si>
  <si>
    <t>m04</t>
  </si>
  <si>
    <t>Au_5134_B_750_cs2_m04.tif</t>
  </si>
  <si>
    <t>Au_5134_B_750_cs2_m05.tif</t>
  </si>
  <si>
    <t>m03</t>
  </si>
  <si>
    <t>m06_even</t>
  </si>
  <si>
    <t>Au_6809_B_50_cs_m03.tif</t>
  </si>
  <si>
    <t>Au_6809_B_50_cs_m04.tif</t>
  </si>
  <si>
    <t>Au_6809_B_50_cs_m06.tif</t>
  </si>
  <si>
    <t>m08</t>
  </si>
  <si>
    <t>m09</t>
  </si>
  <si>
    <t>mean</t>
  </si>
  <si>
    <t>st dev</t>
  </si>
  <si>
    <t>min</t>
  </si>
  <si>
    <t>max</t>
  </si>
  <si>
    <t xml:space="preserve">first </t>
  </si>
  <si>
    <t>foil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</si>
</sst>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4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11" fontId="0" fillId="0" borderId="0" xfId="0" applyNumberForma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6">
    <cellStyle name="Heading" xfId="1"/>
    <cellStyle name="Heading1" xfId="2"/>
    <cellStyle name="Normal" xfId="0" builtinId="0"/>
    <cellStyle name="Normal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Summary: thickness measurments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summary!$Q$1:$Z$2</c:f>
              <c:multiLvlStrCache>
                <c:ptCount val="10"/>
                <c:lvl>
                  <c:pt idx="0">
                    <c:v>0.05</c:v>
                  </c:pt>
                  <c:pt idx="1">
                    <c:v>0.05</c:v>
                  </c:pt>
                  <c:pt idx="2">
                    <c:v>0.225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0.5</c:v>
                  </c:pt>
                  <c:pt idx="6">
                    <c:v>0.625</c:v>
                  </c:pt>
                  <c:pt idx="7">
                    <c:v>0.75</c:v>
                  </c:pt>
                  <c:pt idx="8">
                    <c:v>0.87</c:v>
                  </c:pt>
                  <c:pt idx="9">
                    <c:v>1</c:v>
                  </c:pt>
                </c:lvl>
                <c:lvl>
                  <c:pt idx="0">
                    <c:v>6845</c:v>
                  </c:pt>
                  <c:pt idx="1">
                    <c:v>6809</c:v>
                  </c:pt>
                  <c:pt idx="2">
                    <c:v>7029</c:v>
                  </c:pt>
                  <c:pt idx="3">
                    <c:v>5613</c:v>
                  </c:pt>
                  <c:pt idx="4">
                    <c:v>5613</c:v>
                  </c:pt>
                  <c:pt idx="5">
                    <c:v>5275</c:v>
                  </c:pt>
                  <c:pt idx="6">
                    <c:v>7028</c:v>
                  </c:pt>
                  <c:pt idx="7">
                    <c:v>5134</c:v>
                  </c:pt>
                  <c:pt idx="8">
                    <c:v>3057</c:v>
                  </c:pt>
                  <c:pt idx="9">
                    <c:v>5385</c:v>
                  </c:pt>
                </c:lvl>
              </c:multiLvlStrCache>
            </c:multiLvlStrRef>
          </c:cat>
          <c:val>
            <c:numRef>
              <c:f>summary!$Q$3:$Z$3</c:f>
              <c:numCache>
                <c:formatCode>General</c:formatCode>
                <c:ptCount val="10"/>
                <c:pt idx="5">
                  <c:v>0.53400000000000003</c:v>
                </c:pt>
                <c:pt idx="6">
                  <c:v>0.53900000000000003</c:v>
                </c:pt>
                <c:pt idx="7">
                  <c:v>0.79200000000000004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summary!$Q$1:$Z$2</c:f>
              <c:multiLvlStrCache>
                <c:ptCount val="10"/>
                <c:lvl>
                  <c:pt idx="0">
                    <c:v>0.05</c:v>
                  </c:pt>
                  <c:pt idx="1">
                    <c:v>0.05</c:v>
                  </c:pt>
                  <c:pt idx="2">
                    <c:v>0.225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0.5</c:v>
                  </c:pt>
                  <c:pt idx="6">
                    <c:v>0.625</c:v>
                  </c:pt>
                  <c:pt idx="7">
                    <c:v>0.75</c:v>
                  </c:pt>
                  <c:pt idx="8">
                    <c:v>0.87</c:v>
                  </c:pt>
                  <c:pt idx="9">
                    <c:v>1</c:v>
                  </c:pt>
                </c:lvl>
                <c:lvl>
                  <c:pt idx="0">
                    <c:v>6845</c:v>
                  </c:pt>
                  <c:pt idx="1">
                    <c:v>6809</c:v>
                  </c:pt>
                  <c:pt idx="2">
                    <c:v>7029</c:v>
                  </c:pt>
                  <c:pt idx="3">
                    <c:v>5613</c:v>
                  </c:pt>
                  <c:pt idx="4">
                    <c:v>5613</c:v>
                  </c:pt>
                  <c:pt idx="5">
                    <c:v>5275</c:v>
                  </c:pt>
                  <c:pt idx="6">
                    <c:v>7028</c:v>
                  </c:pt>
                  <c:pt idx="7">
                    <c:v>5134</c:v>
                  </c:pt>
                  <c:pt idx="8">
                    <c:v>3057</c:v>
                  </c:pt>
                  <c:pt idx="9">
                    <c:v>5385</c:v>
                  </c:pt>
                </c:lvl>
              </c:multiLvlStrCache>
            </c:multiLvlStrRef>
          </c:cat>
          <c:val>
            <c:numRef>
              <c:f>summary!$Q$4:$Z$4</c:f>
              <c:numCache>
                <c:formatCode>General</c:formatCode>
                <c:ptCount val="10"/>
                <c:pt idx="5">
                  <c:v>0.47699999999999998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summary!$Q$1:$Z$2</c:f>
              <c:multiLvlStrCache>
                <c:ptCount val="10"/>
                <c:lvl>
                  <c:pt idx="0">
                    <c:v>0.05</c:v>
                  </c:pt>
                  <c:pt idx="1">
                    <c:v>0.05</c:v>
                  </c:pt>
                  <c:pt idx="2">
                    <c:v>0.225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0.5</c:v>
                  </c:pt>
                  <c:pt idx="6">
                    <c:v>0.625</c:v>
                  </c:pt>
                  <c:pt idx="7">
                    <c:v>0.75</c:v>
                  </c:pt>
                  <c:pt idx="8">
                    <c:v>0.87</c:v>
                  </c:pt>
                  <c:pt idx="9">
                    <c:v>1</c:v>
                  </c:pt>
                </c:lvl>
                <c:lvl>
                  <c:pt idx="0">
                    <c:v>6845</c:v>
                  </c:pt>
                  <c:pt idx="1">
                    <c:v>6809</c:v>
                  </c:pt>
                  <c:pt idx="2">
                    <c:v>7029</c:v>
                  </c:pt>
                  <c:pt idx="3">
                    <c:v>5613</c:v>
                  </c:pt>
                  <c:pt idx="4">
                    <c:v>5613</c:v>
                  </c:pt>
                  <c:pt idx="5">
                    <c:v>5275</c:v>
                  </c:pt>
                  <c:pt idx="6">
                    <c:v>7028</c:v>
                  </c:pt>
                  <c:pt idx="7">
                    <c:v>5134</c:v>
                  </c:pt>
                  <c:pt idx="8">
                    <c:v>3057</c:v>
                  </c:pt>
                  <c:pt idx="9">
                    <c:v>5385</c:v>
                  </c:pt>
                </c:lvl>
              </c:multiLvlStrCache>
            </c:multiLvlStrRef>
          </c:cat>
          <c:val>
            <c:numRef>
              <c:f>summary!$Q$5:$Z$5</c:f>
              <c:numCache>
                <c:formatCode>General</c:formatCode>
                <c:ptCount val="10"/>
                <c:pt idx="1">
                  <c:v>5.4004999999999997E-2</c:v>
                </c:pt>
                <c:pt idx="6">
                  <c:v>0.57599999999999996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summary!$Q$1:$Z$2</c:f>
              <c:multiLvlStrCache>
                <c:ptCount val="10"/>
                <c:lvl>
                  <c:pt idx="0">
                    <c:v>0.05</c:v>
                  </c:pt>
                  <c:pt idx="1">
                    <c:v>0.05</c:v>
                  </c:pt>
                  <c:pt idx="2">
                    <c:v>0.225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0.5</c:v>
                  </c:pt>
                  <c:pt idx="6">
                    <c:v>0.625</c:v>
                  </c:pt>
                  <c:pt idx="7">
                    <c:v>0.75</c:v>
                  </c:pt>
                  <c:pt idx="8">
                    <c:v>0.87</c:v>
                  </c:pt>
                  <c:pt idx="9">
                    <c:v>1</c:v>
                  </c:pt>
                </c:lvl>
                <c:lvl>
                  <c:pt idx="0">
                    <c:v>6845</c:v>
                  </c:pt>
                  <c:pt idx="1">
                    <c:v>6809</c:v>
                  </c:pt>
                  <c:pt idx="2">
                    <c:v>7029</c:v>
                  </c:pt>
                  <c:pt idx="3">
                    <c:v>5613</c:v>
                  </c:pt>
                  <c:pt idx="4">
                    <c:v>5613</c:v>
                  </c:pt>
                  <c:pt idx="5">
                    <c:v>5275</c:v>
                  </c:pt>
                  <c:pt idx="6">
                    <c:v>7028</c:v>
                  </c:pt>
                  <c:pt idx="7">
                    <c:v>5134</c:v>
                  </c:pt>
                  <c:pt idx="8">
                    <c:v>3057</c:v>
                  </c:pt>
                  <c:pt idx="9">
                    <c:v>5385</c:v>
                  </c:pt>
                </c:lvl>
              </c:multiLvlStrCache>
            </c:multiLvlStrRef>
          </c:cat>
          <c:val>
            <c:numRef>
              <c:f>summary!$Q$6:$Z$6</c:f>
              <c:numCache>
                <c:formatCode>General</c:formatCode>
                <c:ptCount val="10"/>
                <c:pt idx="1">
                  <c:v>5.1254000000000001E-2</c:v>
                </c:pt>
                <c:pt idx="6">
                  <c:v>0.55200000000000005</c:v>
                </c:pt>
                <c:pt idx="7">
                  <c:v>0.78200000000000003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summary!$Q$1:$Z$2</c:f>
              <c:multiLvlStrCache>
                <c:ptCount val="10"/>
                <c:lvl>
                  <c:pt idx="0">
                    <c:v>0.05</c:v>
                  </c:pt>
                  <c:pt idx="1">
                    <c:v>0.05</c:v>
                  </c:pt>
                  <c:pt idx="2">
                    <c:v>0.225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0.5</c:v>
                  </c:pt>
                  <c:pt idx="6">
                    <c:v>0.625</c:v>
                  </c:pt>
                  <c:pt idx="7">
                    <c:v>0.75</c:v>
                  </c:pt>
                  <c:pt idx="8">
                    <c:v>0.87</c:v>
                  </c:pt>
                  <c:pt idx="9">
                    <c:v>1</c:v>
                  </c:pt>
                </c:lvl>
                <c:lvl>
                  <c:pt idx="0">
                    <c:v>6845</c:v>
                  </c:pt>
                  <c:pt idx="1">
                    <c:v>6809</c:v>
                  </c:pt>
                  <c:pt idx="2">
                    <c:v>7029</c:v>
                  </c:pt>
                  <c:pt idx="3">
                    <c:v>5613</c:v>
                  </c:pt>
                  <c:pt idx="4">
                    <c:v>5613</c:v>
                  </c:pt>
                  <c:pt idx="5">
                    <c:v>5275</c:v>
                  </c:pt>
                  <c:pt idx="6">
                    <c:v>7028</c:v>
                  </c:pt>
                  <c:pt idx="7">
                    <c:v>5134</c:v>
                  </c:pt>
                  <c:pt idx="8">
                    <c:v>3057</c:v>
                  </c:pt>
                  <c:pt idx="9">
                    <c:v>5385</c:v>
                  </c:pt>
                </c:lvl>
              </c:multiLvlStrCache>
            </c:multiLvlStrRef>
          </c:cat>
          <c:val>
            <c:numRef>
              <c:f>summary!$Q$7:$Z$7</c:f>
              <c:numCache>
                <c:formatCode>General</c:formatCode>
                <c:ptCount val="10"/>
                <c:pt idx="5">
                  <c:v>0.48899999999999999</c:v>
                </c:pt>
                <c:pt idx="7">
                  <c:v>0.77200000000000002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summary!$Q$1:$Z$2</c:f>
              <c:multiLvlStrCache>
                <c:ptCount val="10"/>
                <c:lvl>
                  <c:pt idx="0">
                    <c:v>0.05</c:v>
                  </c:pt>
                  <c:pt idx="1">
                    <c:v>0.05</c:v>
                  </c:pt>
                  <c:pt idx="2">
                    <c:v>0.225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0.5</c:v>
                  </c:pt>
                  <c:pt idx="6">
                    <c:v>0.625</c:v>
                  </c:pt>
                  <c:pt idx="7">
                    <c:v>0.75</c:v>
                  </c:pt>
                  <c:pt idx="8">
                    <c:v>0.87</c:v>
                  </c:pt>
                  <c:pt idx="9">
                    <c:v>1</c:v>
                  </c:pt>
                </c:lvl>
                <c:lvl>
                  <c:pt idx="0">
                    <c:v>6845</c:v>
                  </c:pt>
                  <c:pt idx="1">
                    <c:v>6809</c:v>
                  </c:pt>
                  <c:pt idx="2">
                    <c:v>7029</c:v>
                  </c:pt>
                  <c:pt idx="3">
                    <c:v>5613</c:v>
                  </c:pt>
                  <c:pt idx="4">
                    <c:v>5613</c:v>
                  </c:pt>
                  <c:pt idx="5">
                    <c:v>5275</c:v>
                  </c:pt>
                  <c:pt idx="6">
                    <c:v>7028</c:v>
                  </c:pt>
                  <c:pt idx="7">
                    <c:v>5134</c:v>
                  </c:pt>
                  <c:pt idx="8">
                    <c:v>3057</c:v>
                  </c:pt>
                  <c:pt idx="9">
                    <c:v>5385</c:v>
                  </c:pt>
                </c:lvl>
              </c:multiLvlStrCache>
            </c:multiLvlStrRef>
          </c:cat>
          <c:val>
            <c:numRef>
              <c:f>summary!$Q$8:$Z$8</c:f>
              <c:numCache>
                <c:formatCode>General</c:formatCode>
                <c:ptCount val="10"/>
                <c:pt idx="1">
                  <c:v>5.1824000000000002E-2</c:v>
                </c:pt>
                <c:pt idx="5">
                  <c:v>0.50800000000000001</c:v>
                </c:pt>
              </c:numCache>
            </c:numRef>
          </c:val>
        </c:ser>
        <c:ser>
          <c:idx val="6"/>
          <c:order val="6"/>
          <c:invertIfNegative val="0"/>
          <c:cat>
            <c:multiLvlStrRef>
              <c:f>summary!$Q$1:$Z$2</c:f>
              <c:multiLvlStrCache>
                <c:ptCount val="10"/>
                <c:lvl>
                  <c:pt idx="0">
                    <c:v>0.05</c:v>
                  </c:pt>
                  <c:pt idx="1">
                    <c:v>0.05</c:v>
                  </c:pt>
                  <c:pt idx="2">
                    <c:v>0.225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0.5</c:v>
                  </c:pt>
                  <c:pt idx="6">
                    <c:v>0.625</c:v>
                  </c:pt>
                  <c:pt idx="7">
                    <c:v>0.75</c:v>
                  </c:pt>
                  <c:pt idx="8">
                    <c:v>0.87</c:v>
                  </c:pt>
                  <c:pt idx="9">
                    <c:v>1</c:v>
                  </c:pt>
                </c:lvl>
                <c:lvl>
                  <c:pt idx="0">
                    <c:v>6845</c:v>
                  </c:pt>
                  <c:pt idx="1">
                    <c:v>6809</c:v>
                  </c:pt>
                  <c:pt idx="2">
                    <c:v>7029</c:v>
                  </c:pt>
                  <c:pt idx="3">
                    <c:v>5613</c:v>
                  </c:pt>
                  <c:pt idx="4">
                    <c:v>5613</c:v>
                  </c:pt>
                  <c:pt idx="5">
                    <c:v>5275</c:v>
                  </c:pt>
                  <c:pt idx="6">
                    <c:v>7028</c:v>
                  </c:pt>
                  <c:pt idx="7">
                    <c:v>5134</c:v>
                  </c:pt>
                  <c:pt idx="8">
                    <c:v>3057</c:v>
                  </c:pt>
                  <c:pt idx="9">
                    <c:v>5385</c:v>
                  </c:pt>
                </c:lvl>
              </c:multiLvlStrCache>
            </c:multiLvlStrRef>
          </c:cat>
          <c:val>
            <c:numRef>
              <c:f>summary!$Q$9:$Z$9</c:f>
              <c:numCache>
                <c:formatCode>General</c:formatCode>
                <c:ptCount val="10"/>
                <c:pt idx="5">
                  <c:v>0.46500000000000002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46240"/>
        <c:axId val="178360320"/>
      </c:barChart>
      <c:catAx>
        <c:axId val="1783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8360320"/>
        <c:crossesAt val="1.0000000000000002E-2"/>
        <c:auto val="1"/>
        <c:lblAlgn val="ctr"/>
        <c:lblOffset val="100"/>
        <c:noMultiLvlLbl val="0"/>
      </c:catAx>
      <c:valAx>
        <c:axId val="178360320"/>
        <c:scaling>
          <c:logBase val="10"/>
          <c:orientation val="minMax"/>
          <c:max val="1"/>
          <c:min val="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Thickness (micron)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834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'5275C'!$BF$12:$BF$40</c:f>
              <c:numCache>
                <c:formatCode>General</c:formatCode>
                <c:ptCount val="29"/>
                <c:pt idx="0">
                  <c:v>0.46899999999999997</c:v>
                </c:pt>
                <c:pt idx="1">
                  <c:v>0.47199999999999998</c:v>
                </c:pt>
                <c:pt idx="2">
                  <c:v>0.47499999999999998</c:v>
                </c:pt>
                <c:pt idx="3">
                  <c:v>0.47799999999999998</c:v>
                </c:pt>
                <c:pt idx="4">
                  <c:v>0.48099999999999998</c:v>
                </c:pt>
                <c:pt idx="5">
                  <c:v>0.48399999999999999</c:v>
                </c:pt>
                <c:pt idx="6">
                  <c:v>0.48699999999999999</c:v>
                </c:pt>
                <c:pt idx="7">
                  <c:v>0.49</c:v>
                </c:pt>
                <c:pt idx="8">
                  <c:v>0.49299999999999999</c:v>
                </c:pt>
                <c:pt idx="9">
                  <c:v>0.496</c:v>
                </c:pt>
                <c:pt idx="10">
                  <c:v>0.499</c:v>
                </c:pt>
                <c:pt idx="11">
                  <c:v>0.502</c:v>
                </c:pt>
                <c:pt idx="12">
                  <c:v>0.505</c:v>
                </c:pt>
                <c:pt idx="13">
                  <c:v>0.50800000000000001</c:v>
                </c:pt>
                <c:pt idx="14">
                  <c:v>0.51100000000000001</c:v>
                </c:pt>
                <c:pt idx="15">
                  <c:v>0.51400000000000001</c:v>
                </c:pt>
                <c:pt idx="16">
                  <c:v>0.51700000000000002</c:v>
                </c:pt>
                <c:pt idx="17">
                  <c:v>0.52</c:v>
                </c:pt>
                <c:pt idx="18">
                  <c:v>0.52300000000000002</c:v>
                </c:pt>
                <c:pt idx="19">
                  <c:v>0.52600000000000002</c:v>
                </c:pt>
                <c:pt idx="20">
                  <c:v>0.52900000000000003</c:v>
                </c:pt>
                <c:pt idx="21">
                  <c:v>0.53200000000000003</c:v>
                </c:pt>
                <c:pt idx="22">
                  <c:v>0.53500000000000003</c:v>
                </c:pt>
                <c:pt idx="23">
                  <c:v>0.53800000000000003</c:v>
                </c:pt>
                <c:pt idx="24">
                  <c:v>0.54100000000000004</c:v>
                </c:pt>
                <c:pt idx="25">
                  <c:v>0.54400000000000004</c:v>
                </c:pt>
                <c:pt idx="26">
                  <c:v>0.54700000000000004</c:v>
                </c:pt>
                <c:pt idx="27">
                  <c:v>0.55000000000000004</c:v>
                </c:pt>
                <c:pt idx="28">
                  <c:v>0.55300000000000005</c:v>
                </c:pt>
              </c:numCache>
            </c:numRef>
          </c:cat>
          <c:val>
            <c:numRef>
              <c:f>'5275C'!$BG$12:$BG$38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'5275C'!$BF$12:$BF$40</c:f>
              <c:numCache>
                <c:formatCode>General</c:formatCode>
                <c:ptCount val="29"/>
                <c:pt idx="0">
                  <c:v>0.46899999999999997</c:v>
                </c:pt>
                <c:pt idx="1">
                  <c:v>0.47199999999999998</c:v>
                </c:pt>
                <c:pt idx="2">
                  <c:v>0.47499999999999998</c:v>
                </c:pt>
                <c:pt idx="3">
                  <c:v>0.47799999999999998</c:v>
                </c:pt>
                <c:pt idx="4">
                  <c:v>0.48099999999999998</c:v>
                </c:pt>
                <c:pt idx="5">
                  <c:v>0.48399999999999999</c:v>
                </c:pt>
                <c:pt idx="6">
                  <c:v>0.48699999999999999</c:v>
                </c:pt>
                <c:pt idx="7">
                  <c:v>0.49</c:v>
                </c:pt>
                <c:pt idx="8">
                  <c:v>0.49299999999999999</c:v>
                </c:pt>
                <c:pt idx="9">
                  <c:v>0.496</c:v>
                </c:pt>
                <c:pt idx="10">
                  <c:v>0.499</c:v>
                </c:pt>
                <c:pt idx="11">
                  <c:v>0.502</c:v>
                </c:pt>
                <c:pt idx="12">
                  <c:v>0.505</c:v>
                </c:pt>
                <c:pt idx="13">
                  <c:v>0.50800000000000001</c:v>
                </c:pt>
                <c:pt idx="14">
                  <c:v>0.51100000000000001</c:v>
                </c:pt>
                <c:pt idx="15">
                  <c:v>0.51400000000000001</c:v>
                </c:pt>
                <c:pt idx="16">
                  <c:v>0.51700000000000002</c:v>
                </c:pt>
                <c:pt idx="17">
                  <c:v>0.52</c:v>
                </c:pt>
                <c:pt idx="18">
                  <c:v>0.52300000000000002</c:v>
                </c:pt>
                <c:pt idx="19">
                  <c:v>0.52600000000000002</c:v>
                </c:pt>
                <c:pt idx="20">
                  <c:v>0.52900000000000003</c:v>
                </c:pt>
                <c:pt idx="21">
                  <c:v>0.53200000000000003</c:v>
                </c:pt>
                <c:pt idx="22">
                  <c:v>0.53500000000000003</c:v>
                </c:pt>
                <c:pt idx="23">
                  <c:v>0.53800000000000003</c:v>
                </c:pt>
                <c:pt idx="24">
                  <c:v>0.54100000000000004</c:v>
                </c:pt>
                <c:pt idx="25">
                  <c:v>0.54400000000000004</c:v>
                </c:pt>
                <c:pt idx="26">
                  <c:v>0.54700000000000004</c:v>
                </c:pt>
                <c:pt idx="27">
                  <c:v>0.55000000000000004</c:v>
                </c:pt>
                <c:pt idx="28">
                  <c:v>0.55300000000000005</c:v>
                </c:pt>
              </c:numCache>
            </c:numRef>
          </c:cat>
          <c:val>
            <c:numRef>
              <c:f>'5275C'!$BH$12:$BH$40</c:f>
              <c:numCache>
                <c:formatCode>General</c:formatCode>
                <c:ptCount val="29"/>
                <c:pt idx="0">
                  <c:v>1.9022820704212023E-6</c:v>
                </c:pt>
                <c:pt idx="1">
                  <c:v>1.7774202933516487E-5</c:v>
                </c:pt>
                <c:pt idx="2">
                  <c:v>1.3820920850606791E-4</c:v>
                </c:pt>
                <c:pt idx="3">
                  <c:v>8.9436635082353229E-4</c:v>
                </c:pt>
                <c:pt idx="4">
                  <c:v>4.816433276603708E-3</c:v>
                </c:pt>
                <c:pt idx="5">
                  <c:v>2.1585756373767452E-2</c:v>
                </c:pt>
                <c:pt idx="6">
                  <c:v>8.0508293232850955E-2</c:v>
                </c:pt>
                <c:pt idx="7">
                  <c:v>0.2498881110473759</c:v>
                </c:pt>
                <c:pt idx="8">
                  <c:v>0.64547911416473103</c:v>
                </c:pt>
                <c:pt idx="9">
                  <c:v>1.3875556822330342</c:v>
                </c:pt>
                <c:pt idx="10">
                  <c:v>2.482277164160009</c:v>
                </c:pt>
                <c:pt idx="11">
                  <c:v>3.6955726936546136</c:v>
                </c:pt>
                <c:pt idx="12">
                  <c:v>4.578728081951021</c:v>
                </c:pt>
                <c:pt idx="13">
                  <c:v>4.7210606724467343</c:v>
                </c:pt>
                <c:pt idx="14">
                  <c:v>4.0510344513913132</c:v>
                </c:pt>
                <c:pt idx="15">
                  <c:v>2.8928366910835779</c:v>
                </c:pt>
                <c:pt idx="16">
                  <c:v>1.7191490180722908</c:v>
                </c:pt>
                <c:pt idx="17">
                  <c:v>0.85022673229169665</c:v>
                </c:pt>
                <c:pt idx="18">
                  <c:v>0.34993518644387628</c:v>
                </c:pt>
                <c:pt idx="19">
                  <c:v>0.11985939941752775</c:v>
                </c:pt>
                <c:pt idx="20">
                  <c:v>3.4165533499819246E-2</c:v>
                </c:pt>
                <c:pt idx="21">
                  <c:v>8.1046813023449155E-3</c:v>
                </c:pt>
                <c:pt idx="22">
                  <c:v>1.5999827592284852E-3</c:v>
                </c:pt>
                <c:pt idx="23">
                  <c:v>2.6286108105449621E-4</c:v>
                </c:pt>
                <c:pt idx="24">
                  <c:v>3.5939241098442788E-5</c:v>
                </c:pt>
                <c:pt idx="25">
                  <c:v>4.0892450864790285E-6</c:v>
                </c:pt>
                <c:pt idx="26">
                  <c:v>3.8721217531690074E-7</c:v>
                </c:pt>
                <c:pt idx="27">
                  <c:v>3.0513111390432031E-8</c:v>
                </c:pt>
                <c:pt idx="28">
                  <c:v>2.0010392627550867E-9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1920"/>
        <c:axId val="65043456"/>
      </c:barChart>
      <c:catAx>
        <c:axId val="650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43456"/>
        <c:crosses val="autoZero"/>
        <c:auto val="1"/>
        <c:lblAlgn val="ctr"/>
        <c:lblOffset val="100"/>
        <c:noMultiLvlLbl val="0"/>
      </c:catAx>
      <c:valAx>
        <c:axId val="6504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041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'5134B'!$N$10:$N$27</c:f>
              <c:numCache>
                <c:formatCode>General</c:formatCode>
                <c:ptCount val="18"/>
                <c:pt idx="0">
                  <c:v>0.70199999999999996</c:v>
                </c:pt>
                <c:pt idx="1">
                  <c:v>0.71199999999999997</c:v>
                </c:pt>
                <c:pt idx="2">
                  <c:v>0.72199999999999998</c:v>
                </c:pt>
                <c:pt idx="3">
                  <c:v>0.73199999999999998</c:v>
                </c:pt>
                <c:pt idx="4">
                  <c:v>0.74199999999999999</c:v>
                </c:pt>
                <c:pt idx="5">
                  <c:v>0.752</c:v>
                </c:pt>
                <c:pt idx="6">
                  <c:v>0.76200000000000001</c:v>
                </c:pt>
                <c:pt idx="7">
                  <c:v>0.77200000000000002</c:v>
                </c:pt>
                <c:pt idx="8">
                  <c:v>0.78200000000000003</c:v>
                </c:pt>
                <c:pt idx="9">
                  <c:v>0.79200000000000004</c:v>
                </c:pt>
                <c:pt idx="10">
                  <c:v>0.80200000000000005</c:v>
                </c:pt>
                <c:pt idx="11">
                  <c:v>0.81200000000000006</c:v>
                </c:pt>
                <c:pt idx="12">
                  <c:v>0.82200000000000006</c:v>
                </c:pt>
                <c:pt idx="13">
                  <c:v>0.83200000000000007</c:v>
                </c:pt>
                <c:pt idx="14">
                  <c:v>0.84200000000000008</c:v>
                </c:pt>
                <c:pt idx="15">
                  <c:v>0.85200000000000009</c:v>
                </c:pt>
                <c:pt idx="16">
                  <c:v>0.8620000000000001</c:v>
                </c:pt>
                <c:pt idx="17">
                  <c:v>0.87200000000000011</c:v>
                </c:pt>
              </c:numCache>
            </c:numRef>
          </c:cat>
          <c:val>
            <c:numRef>
              <c:f>'5134B'!$O$10:$O$27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'5134B'!$N$10:$N$27</c:f>
              <c:numCache>
                <c:formatCode>General</c:formatCode>
                <c:ptCount val="18"/>
                <c:pt idx="0">
                  <c:v>0.70199999999999996</c:v>
                </c:pt>
                <c:pt idx="1">
                  <c:v>0.71199999999999997</c:v>
                </c:pt>
                <c:pt idx="2">
                  <c:v>0.72199999999999998</c:v>
                </c:pt>
                <c:pt idx="3">
                  <c:v>0.73199999999999998</c:v>
                </c:pt>
                <c:pt idx="4">
                  <c:v>0.74199999999999999</c:v>
                </c:pt>
                <c:pt idx="5">
                  <c:v>0.752</c:v>
                </c:pt>
                <c:pt idx="6">
                  <c:v>0.76200000000000001</c:v>
                </c:pt>
                <c:pt idx="7">
                  <c:v>0.77200000000000002</c:v>
                </c:pt>
                <c:pt idx="8">
                  <c:v>0.78200000000000003</c:v>
                </c:pt>
                <c:pt idx="9">
                  <c:v>0.79200000000000004</c:v>
                </c:pt>
                <c:pt idx="10">
                  <c:v>0.80200000000000005</c:v>
                </c:pt>
                <c:pt idx="11">
                  <c:v>0.81200000000000006</c:v>
                </c:pt>
                <c:pt idx="12">
                  <c:v>0.82200000000000006</c:v>
                </c:pt>
                <c:pt idx="13">
                  <c:v>0.83200000000000007</c:v>
                </c:pt>
                <c:pt idx="14">
                  <c:v>0.84200000000000008</c:v>
                </c:pt>
                <c:pt idx="15">
                  <c:v>0.85200000000000009</c:v>
                </c:pt>
                <c:pt idx="16">
                  <c:v>0.8620000000000001</c:v>
                </c:pt>
                <c:pt idx="17">
                  <c:v>0.87200000000000011</c:v>
                </c:pt>
              </c:numCache>
            </c:numRef>
          </c:cat>
          <c:val>
            <c:numRef>
              <c:f>'5134B'!$P$10:$P$27</c:f>
              <c:numCache>
                <c:formatCode>General</c:formatCode>
                <c:ptCount val="18"/>
                <c:pt idx="0">
                  <c:v>2.8280808393752897E-4</c:v>
                </c:pt>
                <c:pt idx="1">
                  <c:v>1.9434230591293907E-3</c:v>
                </c:pt>
                <c:pt idx="2">
                  <c:v>1.0645434915367029E-2</c:v>
                </c:pt>
                <c:pt idx="3">
                  <c:v>4.648148476998383E-2</c:v>
                </c:pt>
                <c:pt idx="4">
                  <c:v>0.16177712060050853</c:v>
                </c:pt>
                <c:pt idx="5">
                  <c:v>0.44882261930316847</c:v>
                </c:pt>
                <c:pt idx="6">
                  <c:v>0.99255114836111802</c:v>
                </c:pt>
                <c:pt idx="7">
                  <c:v>1.7496516153257797</c:v>
                </c:pt>
                <c:pt idx="8">
                  <c:v>2.4585032887676186</c:v>
                </c:pt>
                <c:pt idx="9">
                  <c:v>2.7536613616697325</c:v>
                </c:pt>
                <c:pt idx="10">
                  <c:v>2.4585032887676186</c:v>
                </c:pt>
                <c:pt idx="11">
                  <c:v>1.7496516153257797</c:v>
                </c:pt>
                <c:pt idx="12">
                  <c:v>0.99255114836111802</c:v>
                </c:pt>
                <c:pt idx="13">
                  <c:v>0.44882261930316847</c:v>
                </c:pt>
                <c:pt idx="14">
                  <c:v>0.16177712060050853</c:v>
                </c:pt>
                <c:pt idx="15">
                  <c:v>4.648148476998383E-2</c:v>
                </c:pt>
                <c:pt idx="16">
                  <c:v>1.0645434915367029E-2</c:v>
                </c:pt>
                <c:pt idx="17">
                  <c:v>1.9434230591293907E-3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49472"/>
        <c:axId val="156259456"/>
      </c:barChart>
      <c:catAx>
        <c:axId val="1562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259456"/>
        <c:crosses val="autoZero"/>
        <c:auto val="1"/>
        <c:lblAlgn val="ctr"/>
        <c:lblOffset val="100"/>
        <c:noMultiLvlLbl val="0"/>
      </c:catAx>
      <c:valAx>
        <c:axId val="15625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4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'5134B'!$Z$6:$Z$29</c:f>
              <c:numCache>
                <c:formatCode>General</c:formatCode>
                <c:ptCount val="24"/>
                <c:pt idx="0">
                  <c:v>0.70199999999999996</c:v>
                </c:pt>
                <c:pt idx="1">
                  <c:v>0.71</c:v>
                </c:pt>
                <c:pt idx="2">
                  <c:v>0.71799999999999997</c:v>
                </c:pt>
                <c:pt idx="3">
                  <c:v>0.72599999999999998</c:v>
                </c:pt>
                <c:pt idx="4">
                  <c:v>0.73399999999999999</c:v>
                </c:pt>
                <c:pt idx="5">
                  <c:v>0.74199999999999999</c:v>
                </c:pt>
                <c:pt idx="6">
                  <c:v>0.75</c:v>
                </c:pt>
                <c:pt idx="7">
                  <c:v>0.75800000000000001</c:v>
                </c:pt>
                <c:pt idx="8">
                  <c:v>0.76600000000000001</c:v>
                </c:pt>
                <c:pt idx="9">
                  <c:v>0.77400000000000002</c:v>
                </c:pt>
                <c:pt idx="10">
                  <c:v>0.78200000000000003</c:v>
                </c:pt>
                <c:pt idx="11">
                  <c:v>0.79</c:v>
                </c:pt>
                <c:pt idx="12">
                  <c:v>0.79800000000000004</c:v>
                </c:pt>
                <c:pt idx="13">
                  <c:v>0.80600000000000005</c:v>
                </c:pt>
                <c:pt idx="14">
                  <c:v>0.81400000000000006</c:v>
                </c:pt>
                <c:pt idx="15">
                  <c:v>0.82200000000000006</c:v>
                </c:pt>
                <c:pt idx="16">
                  <c:v>0.83000000000000007</c:v>
                </c:pt>
                <c:pt idx="17">
                  <c:v>0.83800000000000008</c:v>
                </c:pt>
                <c:pt idx="18">
                  <c:v>0.84600000000000009</c:v>
                </c:pt>
                <c:pt idx="19">
                  <c:v>0.85400000000000009</c:v>
                </c:pt>
                <c:pt idx="20">
                  <c:v>0.8620000000000001</c:v>
                </c:pt>
                <c:pt idx="21">
                  <c:v>0.87000000000000011</c:v>
                </c:pt>
                <c:pt idx="22">
                  <c:v>0.87800000000000011</c:v>
                </c:pt>
                <c:pt idx="23">
                  <c:v>0.88600000000000012</c:v>
                </c:pt>
              </c:numCache>
            </c:numRef>
          </c:cat>
          <c:val>
            <c:numRef>
              <c:f>'5134B'!$AA$6:$AA$29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10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'5134B'!$Z$6:$Z$29</c:f>
              <c:numCache>
                <c:formatCode>General</c:formatCode>
                <c:ptCount val="24"/>
                <c:pt idx="0">
                  <c:v>0.70199999999999996</c:v>
                </c:pt>
                <c:pt idx="1">
                  <c:v>0.71</c:v>
                </c:pt>
                <c:pt idx="2">
                  <c:v>0.71799999999999997</c:v>
                </c:pt>
                <c:pt idx="3">
                  <c:v>0.72599999999999998</c:v>
                </c:pt>
                <c:pt idx="4">
                  <c:v>0.73399999999999999</c:v>
                </c:pt>
                <c:pt idx="5">
                  <c:v>0.74199999999999999</c:v>
                </c:pt>
                <c:pt idx="6">
                  <c:v>0.75</c:v>
                </c:pt>
                <c:pt idx="7">
                  <c:v>0.75800000000000001</c:v>
                </c:pt>
                <c:pt idx="8">
                  <c:v>0.76600000000000001</c:v>
                </c:pt>
                <c:pt idx="9">
                  <c:v>0.77400000000000002</c:v>
                </c:pt>
                <c:pt idx="10">
                  <c:v>0.78200000000000003</c:v>
                </c:pt>
                <c:pt idx="11">
                  <c:v>0.79</c:v>
                </c:pt>
                <c:pt idx="12">
                  <c:v>0.79800000000000004</c:v>
                </c:pt>
                <c:pt idx="13">
                  <c:v>0.80600000000000005</c:v>
                </c:pt>
                <c:pt idx="14">
                  <c:v>0.81400000000000006</c:v>
                </c:pt>
                <c:pt idx="15">
                  <c:v>0.82200000000000006</c:v>
                </c:pt>
                <c:pt idx="16">
                  <c:v>0.83000000000000007</c:v>
                </c:pt>
                <c:pt idx="17">
                  <c:v>0.83800000000000008</c:v>
                </c:pt>
                <c:pt idx="18">
                  <c:v>0.84600000000000009</c:v>
                </c:pt>
                <c:pt idx="19">
                  <c:v>0.85400000000000009</c:v>
                </c:pt>
                <c:pt idx="20">
                  <c:v>0.8620000000000001</c:v>
                </c:pt>
                <c:pt idx="21">
                  <c:v>0.87000000000000011</c:v>
                </c:pt>
                <c:pt idx="22">
                  <c:v>0.87800000000000011</c:v>
                </c:pt>
                <c:pt idx="23">
                  <c:v>0.88600000000000012</c:v>
                </c:pt>
              </c:numCache>
            </c:numRef>
          </c:cat>
          <c:val>
            <c:numRef>
              <c:f>'5134B'!$AB$6:$AB$29</c:f>
              <c:numCache>
                <c:formatCode>General</c:formatCode>
                <c:ptCount val="24"/>
                <c:pt idx="0">
                  <c:v>1.1756530178619793E-5</c:v>
                </c:pt>
                <c:pt idx="1">
                  <c:v>1.2639461097284667E-4</c:v>
                </c:pt>
                <c:pt idx="2">
                  <c:v>1.0582891207273726E-3</c:v>
                </c:pt>
                <c:pt idx="3">
                  <c:v>6.9009119332764301E-3</c:v>
                </c:pt>
                <c:pt idx="4">
                  <c:v>3.5045722535854314E-2</c:v>
                </c:pt>
                <c:pt idx="5">
                  <c:v>0.13860852143949082</c:v>
                </c:pt>
                <c:pt idx="6">
                  <c:v>0.42694430314153653</c:v>
                </c:pt>
                <c:pt idx="7">
                  <c:v>1.0241861407062332</c:v>
                </c:pt>
                <c:pt idx="8">
                  <c:v>1.9134316170325316</c:v>
                </c:pt>
                <c:pt idx="9">
                  <c:v>2.7840265752413575</c:v>
                </c:pt>
                <c:pt idx="10">
                  <c:v>3.1547154070316794</c:v>
                </c:pt>
                <c:pt idx="11">
                  <c:v>2.7840265752413575</c:v>
                </c:pt>
                <c:pt idx="12">
                  <c:v>1.9134316170325316</c:v>
                </c:pt>
                <c:pt idx="13">
                  <c:v>1.0241861407062332</c:v>
                </c:pt>
                <c:pt idx="14">
                  <c:v>0.42694430314153653</c:v>
                </c:pt>
                <c:pt idx="15">
                  <c:v>0.13860852143949082</c:v>
                </c:pt>
                <c:pt idx="16">
                  <c:v>3.5045722535854314E-2</c:v>
                </c:pt>
                <c:pt idx="17">
                  <c:v>6.9009119332764301E-3</c:v>
                </c:pt>
                <c:pt idx="18">
                  <c:v>1.0582891207273726E-3</c:v>
                </c:pt>
                <c:pt idx="19">
                  <c:v>1.2639461097284667E-4</c:v>
                </c:pt>
                <c:pt idx="20">
                  <c:v>1.1756530178619793E-5</c:v>
                </c:pt>
                <c:pt idx="21">
                  <c:v>8.5164018970505828E-7</c:v>
                </c:pt>
                <c:pt idx="22">
                  <c:v>4.8046251749423798E-8</c:v>
                </c:pt>
                <c:pt idx="23">
                  <c:v>2.1110049739679406E-9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54048"/>
        <c:axId val="65172224"/>
      </c:barChart>
      <c:catAx>
        <c:axId val="6515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172224"/>
        <c:crosses val="autoZero"/>
        <c:auto val="1"/>
        <c:lblAlgn val="ctr"/>
        <c:lblOffset val="100"/>
        <c:noMultiLvlLbl val="0"/>
      </c:catAx>
      <c:valAx>
        <c:axId val="6517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15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'5134B'!$AK$9:$AK$28</c:f>
              <c:numCache>
                <c:formatCode>General</c:formatCode>
                <c:ptCount val="20"/>
                <c:pt idx="0">
                  <c:v>0.70899999999999996</c:v>
                </c:pt>
                <c:pt idx="1">
                  <c:v>0.71599999999999997</c:v>
                </c:pt>
                <c:pt idx="2">
                  <c:v>0.72299999999999998</c:v>
                </c:pt>
                <c:pt idx="3">
                  <c:v>0.73</c:v>
                </c:pt>
                <c:pt idx="4">
                  <c:v>0.73699999999999999</c:v>
                </c:pt>
                <c:pt idx="5">
                  <c:v>0.74399999999999999</c:v>
                </c:pt>
                <c:pt idx="6">
                  <c:v>0.751</c:v>
                </c:pt>
                <c:pt idx="7">
                  <c:v>0.75800000000000001</c:v>
                </c:pt>
                <c:pt idx="8">
                  <c:v>0.76500000000000001</c:v>
                </c:pt>
                <c:pt idx="9">
                  <c:v>0.77200000000000002</c:v>
                </c:pt>
                <c:pt idx="10">
                  <c:v>0.77900000000000003</c:v>
                </c:pt>
                <c:pt idx="11">
                  <c:v>0.78600000000000003</c:v>
                </c:pt>
                <c:pt idx="12">
                  <c:v>0.79300000000000004</c:v>
                </c:pt>
                <c:pt idx="13">
                  <c:v>0.8</c:v>
                </c:pt>
                <c:pt idx="14">
                  <c:v>0.80700000000000005</c:v>
                </c:pt>
                <c:pt idx="15">
                  <c:v>0.81400000000000006</c:v>
                </c:pt>
                <c:pt idx="16">
                  <c:v>0.82100000000000006</c:v>
                </c:pt>
                <c:pt idx="17">
                  <c:v>0.82800000000000007</c:v>
                </c:pt>
                <c:pt idx="18">
                  <c:v>0.83500000000000008</c:v>
                </c:pt>
                <c:pt idx="19">
                  <c:v>0.84200000000000008</c:v>
                </c:pt>
              </c:numCache>
            </c:numRef>
          </c:cat>
          <c:val>
            <c:numRef>
              <c:f>'5134B'!$AL$9:$AL$28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'5134B'!$AK$9:$AK$28</c:f>
              <c:numCache>
                <c:formatCode>General</c:formatCode>
                <c:ptCount val="20"/>
                <c:pt idx="0">
                  <c:v>0.70899999999999996</c:v>
                </c:pt>
                <c:pt idx="1">
                  <c:v>0.71599999999999997</c:v>
                </c:pt>
                <c:pt idx="2">
                  <c:v>0.72299999999999998</c:v>
                </c:pt>
                <c:pt idx="3">
                  <c:v>0.73</c:v>
                </c:pt>
                <c:pt idx="4">
                  <c:v>0.73699999999999999</c:v>
                </c:pt>
                <c:pt idx="5">
                  <c:v>0.74399999999999999</c:v>
                </c:pt>
                <c:pt idx="6">
                  <c:v>0.751</c:v>
                </c:pt>
                <c:pt idx="7">
                  <c:v>0.75800000000000001</c:v>
                </c:pt>
                <c:pt idx="8">
                  <c:v>0.76500000000000001</c:v>
                </c:pt>
                <c:pt idx="9">
                  <c:v>0.77200000000000002</c:v>
                </c:pt>
                <c:pt idx="10">
                  <c:v>0.77900000000000003</c:v>
                </c:pt>
                <c:pt idx="11">
                  <c:v>0.78600000000000003</c:v>
                </c:pt>
                <c:pt idx="12">
                  <c:v>0.79300000000000004</c:v>
                </c:pt>
                <c:pt idx="13">
                  <c:v>0.8</c:v>
                </c:pt>
                <c:pt idx="14">
                  <c:v>0.80700000000000005</c:v>
                </c:pt>
                <c:pt idx="15">
                  <c:v>0.81400000000000006</c:v>
                </c:pt>
                <c:pt idx="16">
                  <c:v>0.82100000000000006</c:v>
                </c:pt>
                <c:pt idx="17">
                  <c:v>0.82800000000000007</c:v>
                </c:pt>
                <c:pt idx="18">
                  <c:v>0.83500000000000008</c:v>
                </c:pt>
                <c:pt idx="19">
                  <c:v>0.84200000000000008</c:v>
                </c:pt>
              </c:numCache>
            </c:numRef>
          </c:cat>
          <c:val>
            <c:numRef>
              <c:f>'5134B'!$AM$9:$AM$28</c:f>
              <c:numCache>
                <c:formatCode>General</c:formatCode>
                <c:ptCount val="20"/>
                <c:pt idx="0">
                  <c:v>2.7816377840731528E-5</c:v>
                </c:pt>
                <c:pt idx="1">
                  <c:v>3.2705292881177834E-4</c:v>
                </c:pt>
                <c:pt idx="2">
                  <c:v>2.8775031423194258E-3</c:v>
                </c:pt>
                <c:pt idx="3">
                  <c:v>1.8944967675864077E-2</c:v>
                </c:pt>
                <c:pt idx="4">
                  <c:v>9.333665418976507E-2</c:v>
                </c:pt>
                <c:pt idx="5">
                  <c:v>0.34410492392730063</c:v>
                </c:pt>
                <c:pt idx="6">
                  <c:v>0.94931390811009786</c:v>
                </c:pt>
                <c:pt idx="7">
                  <c:v>1.9597880187913481</c:v>
                </c:pt>
                <c:pt idx="8">
                  <c:v>3.0275313646808577</c:v>
                </c:pt>
                <c:pt idx="9">
                  <c:v>3.4998425106304523</c:v>
                </c:pt>
                <c:pt idx="10">
                  <c:v>3.0275313646808577</c:v>
                </c:pt>
                <c:pt idx="11">
                  <c:v>1.9597880187913481</c:v>
                </c:pt>
                <c:pt idx="12">
                  <c:v>0.94931390811009786</c:v>
                </c:pt>
                <c:pt idx="13">
                  <c:v>0.34410492392730063</c:v>
                </c:pt>
                <c:pt idx="14">
                  <c:v>9.333665418976507E-2</c:v>
                </c:pt>
                <c:pt idx="15">
                  <c:v>1.8944967675864077E-2</c:v>
                </c:pt>
                <c:pt idx="16">
                  <c:v>2.8775031423194258E-3</c:v>
                </c:pt>
                <c:pt idx="17">
                  <c:v>3.2705292881177834E-4</c:v>
                </c:pt>
                <c:pt idx="18">
                  <c:v>2.7816377840731528E-5</c:v>
                </c:pt>
                <c:pt idx="19">
                  <c:v>1.770367422481444E-6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79648"/>
        <c:axId val="65181184"/>
      </c:barChart>
      <c:catAx>
        <c:axId val="651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179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'6809B'!$L$9:$L$33</c:f>
              <c:numCache>
                <c:formatCode>General</c:formatCode>
                <c:ptCount val="25"/>
                <c:pt idx="0">
                  <c:v>35.304999999999971</c:v>
                </c:pt>
                <c:pt idx="1">
                  <c:v>37.004999999999974</c:v>
                </c:pt>
                <c:pt idx="2">
                  <c:v>38.704999999999977</c:v>
                </c:pt>
                <c:pt idx="3">
                  <c:v>40.40499999999998</c:v>
                </c:pt>
                <c:pt idx="4">
                  <c:v>42.104999999999983</c:v>
                </c:pt>
                <c:pt idx="5">
                  <c:v>43.804999999999986</c:v>
                </c:pt>
                <c:pt idx="6">
                  <c:v>45.504999999999988</c:v>
                </c:pt>
                <c:pt idx="7">
                  <c:v>47.204999999999991</c:v>
                </c:pt>
                <c:pt idx="8">
                  <c:v>48.904999999999994</c:v>
                </c:pt>
                <c:pt idx="9">
                  <c:v>50.604999999999997</c:v>
                </c:pt>
                <c:pt idx="10">
                  <c:v>52.305</c:v>
                </c:pt>
                <c:pt idx="11">
                  <c:v>54.005000000000003</c:v>
                </c:pt>
                <c:pt idx="12">
                  <c:v>55.705000000000005</c:v>
                </c:pt>
                <c:pt idx="13">
                  <c:v>57.405000000000008</c:v>
                </c:pt>
                <c:pt idx="14">
                  <c:v>59.105000000000011</c:v>
                </c:pt>
                <c:pt idx="15">
                  <c:v>60.805000000000014</c:v>
                </c:pt>
                <c:pt idx="16">
                  <c:v>62.505000000000017</c:v>
                </c:pt>
                <c:pt idx="17">
                  <c:v>64.205000000000013</c:v>
                </c:pt>
                <c:pt idx="18">
                  <c:v>65.905000000000015</c:v>
                </c:pt>
                <c:pt idx="19">
                  <c:v>67.605000000000018</c:v>
                </c:pt>
                <c:pt idx="20">
                  <c:v>69.305000000000021</c:v>
                </c:pt>
                <c:pt idx="21">
                  <c:v>71.005000000000024</c:v>
                </c:pt>
                <c:pt idx="22">
                  <c:v>72.705000000000027</c:v>
                </c:pt>
                <c:pt idx="23">
                  <c:v>74.40500000000003</c:v>
                </c:pt>
                <c:pt idx="24">
                  <c:v>76.105000000000032</c:v>
                </c:pt>
              </c:numCache>
            </c:numRef>
          </c:cat>
          <c:val>
            <c:numRef>
              <c:f>'6809B'!$M$9:$M$33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10</c:v>
                </c:pt>
                <c:pt idx="11">
                  <c:v>6</c:v>
                </c:pt>
                <c:pt idx="12">
                  <c:v>10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'6809B'!$L$9:$L$33</c:f>
              <c:numCache>
                <c:formatCode>General</c:formatCode>
                <c:ptCount val="25"/>
                <c:pt idx="0">
                  <c:v>35.304999999999971</c:v>
                </c:pt>
                <c:pt idx="1">
                  <c:v>37.004999999999974</c:v>
                </c:pt>
                <c:pt idx="2">
                  <c:v>38.704999999999977</c:v>
                </c:pt>
                <c:pt idx="3">
                  <c:v>40.40499999999998</c:v>
                </c:pt>
                <c:pt idx="4">
                  <c:v>42.104999999999983</c:v>
                </c:pt>
                <c:pt idx="5">
                  <c:v>43.804999999999986</c:v>
                </c:pt>
                <c:pt idx="6">
                  <c:v>45.504999999999988</c:v>
                </c:pt>
                <c:pt idx="7">
                  <c:v>47.204999999999991</c:v>
                </c:pt>
                <c:pt idx="8">
                  <c:v>48.904999999999994</c:v>
                </c:pt>
                <c:pt idx="9">
                  <c:v>50.604999999999997</c:v>
                </c:pt>
                <c:pt idx="10">
                  <c:v>52.305</c:v>
                </c:pt>
                <c:pt idx="11">
                  <c:v>54.005000000000003</c:v>
                </c:pt>
                <c:pt idx="12">
                  <c:v>55.705000000000005</c:v>
                </c:pt>
                <c:pt idx="13">
                  <c:v>57.405000000000008</c:v>
                </c:pt>
                <c:pt idx="14">
                  <c:v>59.105000000000011</c:v>
                </c:pt>
                <c:pt idx="15">
                  <c:v>60.805000000000014</c:v>
                </c:pt>
                <c:pt idx="16">
                  <c:v>62.505000000000017</c:v>
                </c:pt>
                <c:pt idx="17">
                  <c:v>64.205000000000013</c:v>
                </c:pt>
                <c:pt idx="18">
                  <c:v>65.905000000000015</c:v>
                </c:pt>
                <c:pt idx="19">
                  <c:v>67.605000000000018</c:v>
                </c:pt>
                <c:pt idx="20">
                  <c:v>69.305000000000021</c:v>
                </c:pt>
                <c:pt idx="21">
                  <c:v>71.005000000000024</c:v>
                </c:pt>
                <c:pt idx="22">
                  <c:v>72.705000000000027</c:v>
                </c:pt>
                <c:pt idx="23">
                  <c:v>74.40500000000003</c:v>
                </c:pt>
                <c:pt idx="24">
                  <c:v>76.105000000000032</c:v>
                </c:pt>
              </c:numCache>
            </c:numRef>
          </c:cat>
          <c:val>
            <c:numRef>
              <c:f>'6809B'!$N$9:$N$33</c:f>
              <c:numCache>
                <c:formatCode>General</c:formatCode>
                <c:ptCount val="25"/>
                <c:pt idx="0">
                  <c:v>3.1436623135503894E-6</c:v>
                </c:pt>
                <c:pt idx="1">
                  <c:v>4.0659401367224197E-5</c:v>
                </c:pt>
                <c:pt idx="2">
                  <c:v>4.1210462774402825E-4</c:v>
                </c:pt>
                <c:pt idx="3">
                  <c:v>3.2732217071054079E-3</c:v>
                </c:pt>
                <c:pt idx="4">
                  <c:v>2.0373459187834665E-2</c:v>
                </c:pt>
                <c:pt idx="5">
                  <c:v>9.9374634547881854E-2</c:v>
                </c:pt>
                <c:pt idx="6">
                  <c:v>0.37984615559625368</c:v>
                </c:pt>
                <c:pt idx="7">
                  <c:v>1.1377879917612965</c:v>
                </c:pt>
                <c:pt idx="8">
                  <c:v>2.6707693056823474</c:v>
                </c:pt>
                <c:pt idx="9">
                  <c:v>4.9128423341191017</c:v>
                </c:pt>
                <c:pt idx="10">
                  <c:v>7.0819147887957739</c:v>
                </c:pt>
                <c:pt idx="11">
                  <c:v>8</c:v>
                </c:pt>
                <c:pt idx="12">
                  <c:v>7.0819147887957739</c:v>
                </c:pt>
                <c:pt idx="13">
                  <c:v>4.9128423341191017</c:v>
                </c:pt>
                <c:pt idx="14">
                  <c:v>2.6707693056823474</c:v>
                </c:pt>
                <c:pt idx="15">
                  <c:v>1.1377879917612965</c:v>
                </c:pt>
                <c:pt idx="16">
                  <c:v>0.37984615559625368</c:v>
                </c:pt>
                <c:pt idx="17">
                  <c:v>9.9374634547882382E-2</c:v>
                </c:pt>
                <c:pt idx="18">
                  <c:v>2.0373459187834807E-2</c:v>
                </c:pt>
                <c:pt idx="19">
                  <c:v>3.2732217071054308E-3</c:v>
                </c:pt>
                <c:pt idx="20">
                  <c:v>4.1210462774403188E-4</c:v>
                </c:pt>
                <c:pt idx="21">
                  <c:v>4.0659401367224631E-5</c:v>
                </c:pt>
                <c:pt idx="22">
                  <c:v>3.1436623135504283E-6</c:v>
                </c:pt>
                <c:pt idx="23">
                  <c:v>1.9047247155027313E-7</c:v>
                </c:pt>
                <c:pt idx="24">
                  <c:v>9.0437795081610109E-9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34816"/>
        <c:axId val="65236352"/>
      </c:barChart>
      <c:catAx>
        <c:axId val="652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36352"/>
        <c:crosses val="autoZero"/>
        <c:auto val="1"/>
        <c:lblAlgn val="ctr"/>
        <c:lblOffset val="100"/>
        <c:noMultiLvlLbl val="0"/>
      </c:catAx>
      <c:valAx>
        <c:axId val="6523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23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'6809B'!$W$13:$W$28</c:f>
              <c:numCache>
                <c:formatCode>General</c:formatCode>
                <c:ptCount val="16"/>
                <c:pt idx="0">
                  <c:v>42.154000000000018</c:v>
                </c:pt>
                <c:pt idx="1">
                  <c:v>43.454000000000015</c:v>
                </c:pt>
                <c:pt idx="2">
                  <c:v>44.754000000000012</c:v>
                </c:pt>
                <c:pt idx="3">
                  <c:v>46.054000000000009</c:v>
                </c:pt>
                <c:pt idx="4">
                  <c:v>47.354000000000006</c:v>
                </c:pt>
                <c:pt idx="5">
                  <c:v>48.654000000000003</c:v>
                </c:pt>
                <c:pt idx="6">
                  <c:v>49.954000000000001</c:v>
                </c:pt>
                <c:pt idx="7">
                  <c:v>51.253999999999998</c:v>
                </c:pt>
                <c:pt idx="8">
                  <c:v>52.553999999999995</c:v>
                </c:pt>
                <c:pt idx="9">
                  <c:v>53.853999999999992</c:v>
                </c:pt>
                <c:pt idx="10">
                  <c:v>55.153999999999989</c:v>
                </c:pt>
                <c:pt idx="11">
                  <c:v>56.453999999999986</c:v>
                </c:pt>
                <c:pt idx="12">
                  <c:v>57.753999999999984</c:v>
                </c:pt>
                <c:pt idx="13">
                  <c:v>59.053999999999981</c:v>
                </c:pt>
                <c:pt idx="14">
                  <c:v>60.353999999999978</c:v>
                </c:pt>
                <c:pt idx="15">
                  <c:v>61.653999999999975</c:v>
                </c:pt>
              </c:numCache>
            </c:numRef>
          </c:cat>
          <c:val>
            <c:numRef>
              <c:f>'6809B'!$X$13:$X$28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'6809B'!$W$13:$W$28</c:f>
              <c:numCache>
                <c:formatCode>General</c:formatCode>
                <c:ptCount val="16"/>
                <c:pt idx="0">
                  <c:v>42.154000000000018</c:v>
                </c:pt>
                <c:pt idx="1">
                  <c:v>43.454000000000015</c:v>
                </c:pt>
                <c:pt idx="2">
                  <c:v>44.754000000000012</c:v>
                </c:pt>
                <c:pt idx="3">
                  <c:v>46.054000000000009</c:v>
                </c:pt>
                <c:pt idx="4">
                  <c:v>47.354000000000006</c:v>
                </c:pt>
                <c:pt idx="5">
                  <c:v>48.654000000000003</c:v>
                </c:pt>
                <c:pt idx="6">
                  <c:v>49.954000000000001</c:v>
                </c:pt>
                <c:pt idx="7">
                  <c:v>51.253999999999998</c:v>
                </c:pt>
                <c:pt idx="8">
                  <c:v>52.553999999999995</c:v>
                </c:pt>
                <c:pt idx="9">
                  <c:v>53.853999999999992</c:v>
                </c:pt>
                <c:pt idx="10">
                  <c:v>55.153999999999989</c:v>
                </c:pt>
                <c:pt idx="11">
                  <c:v>56.453999999999986</c:v>
                </c:pt>
                <c:pt idx="12">
                  <c:v>57.753999999999984</c:v>
                </c:pt>
                <c:pt idx="13">
                  <c:v>59.053999999999981</c:v>
                </c:pt>
                <c:pt idx="14">
                  <c:v>60.353999999999978</c:v>
                </c:pt>
                <c:pt idx="15">
                  <c:v>61.653999999999975</c:v>
                </c:pt>
              </c:numCache>
            </c:numRef>
          </c:cat>
          <c:val>
            <c:numRef>
              <c:f>'6809B'!$Y$13:$Y$28</c:f>
              <c:numCache>
                <c:formatCode>General</c:formatCode>
                <c:ptCount val="16"/>
                <c:pt idx="0">
                  <c:v>3.5705807171832138E-2</c:v>
                </c:pt>
                <c:pt idx="1">
                  <c:v>0.15007259781615262</c:v>
                </c:pt>
                <c:pt idx="2">
                  <c:v>0.50574459062402344</c:v>
                </c:pt>
                <c:pt idx="3">
                  <c:v>1.3665590196219648</c:v>
                </c:pt>
                <c:pt idx="4">
                  <c:v>2.9606893422806073</c:v>
                </c:pt>
                <c:pt idx="5">
                  <c:v>5.1430954982681882</c:v>
                </c:pt>
                <c:pt idx="6">
                  <c:v>7.1634731491868022</c:v>
                </c:pt>
                <c:pt idx="7">
                  <c:v>8</c:v>
                </c:pt>
                <c:pt idx="8">
                  <c:v>7.1634731491868022</c:v>
                </c:pt>
                <c:pt idx="9">
                  <c:v>5.1430954982681882</c:v>
                </c:pt>
                <c:pt idx="10">
                  <c:v>2.9606893422806073</c:v>
                </c:pt>
                <c:pt idx="11">
                  <c:v>1.3665590196219648</c:v>
                </c:pt>
                <c:pt idx="12">
                  <c:v>0.50574459062402344</c:v>
                </c:pt>
                <c:pt idx="13">
                  <c:v>0.15007259781615262</c:v>
                </c:pt>
                <c:pt idx="14">
                  <c:v>3.5705807171832138E-2</c:v>
                </c:pt>
                <c:pt idx="15">
                  <c:v>6.8115133298278542E-3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57472"/>
        <c:axId val="65259008"/>
      </c:barChart>
      <c:catAx>
        <c:axId val="652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59008"/>
        <c:crosses val="autoZero"/>
        <c:auto val="1"/>
        <c:lblAlgn val="ctr"/>
        <c:lblOffset val="100"/>
        <c:noMultiLvlLbl val="0"/>
      </c:catAx>
      <c:valAx>
        <c:axId val="6525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25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'6809B'!$AH$11:$AH$29</c:f>
              <c:numCache>
                <c:formatCode>General</c:formatCode>
                <c:ptCount val="19"/>
                <c:pt idx="0">
                  <c:v>43.023999999999987</c:v>
                </c:pt>
                <c:pt idx="1">
                  <c:v>44.123999999999988</c:v>
                </c:pt>
                <c:pt idx="2">
                  <c:v>45.22399999999999</c:v>
                </c:pt>
                <c:pt idx="3">
                  <c:v>46.323999999999991</c:v>
                </c:pt>
                <c:pt idx="4">
                  <c:v>47.423999999999992</c:v>
                </c:pt>
                <c:pt idx="5">
                  <c:v>48.523999999999994</c:v>
                </c:pt>
                <c:pt idx="6">
                  <c:v>49.623999999999995</c:v>
                </c:pt>
                <c:pt idx="7">
                  <c:v>50.723999999999997</c:v>
                </c:pt>
                <c:pt idx="8">
                  <c:v>51.823999999999998</c:v>
                </c:pt>
                <c:pt idx="9">
                  <c:v>52.923999999999999</c:v>
                </c:pt>
                <c:pt idx="10">
                  <c:v>54.024000000000001</c:v>
                </c:pt>
                <c:pt idx="11">
                  <c:v>55.124000000000002</c:v>
                </c:pt>
                <c:pt idx="12">
                  <c:v>56.224000000000004</c:v>
                </c:pt>
                <c:pt idx="13">
                  <c:v>57.324000000000005</c:v>
                </c:pt>
                <c:pt idx="14">
                  <c:v>58.424000000000007</c:v>
                </c:pt>
                <c:pt idx="15">
                  <c:v>59.524000000000008</c:v>
                </c:pt>
                <c:pt idx="16">
                  <c:v>60.624000000000009</c:v>
                </c:pt>
                <c:pt idx="17">
                  <c:v>61.724000000000011</c:v>
                </c:pt>
                <c:pt idx="18">
                  <c:v>62.824000000000012</c:v>
                </c:pt>
              </c:numCache>
            </c:numRef>
          </c:cat>
          <c:val>
            <c:numRef>
              <c:f>'6809B'!$AI$11:$AI$29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'6809B'!$AH$11:$AH$29</c:f>
              <c:numCache>
                <c:formatCode>General</c:formatCode>
                <c:ptCount val="19"/>
                <c:pt idx="0">
                  <c:v>43.023999999999987</c:v>
                </c:pt>
                <c:pt idx="1">
                  <c:v>44.123999999999988</c:v>
                </c:pt>
                <c:pt idx="2">
                  <c:v>45.22399999999999</c:v>
                </c:pt>
                <c:pt idx="3">
                  <c:v>46.323999999999991</c:v>
                </c:pt>
                <c:pt idx="4">
                  <c:v>47.423999999999992</c:v>
                </c:pt>
                <c:pt idx="5">
                  <c:v>48.523999999999994</c:v>
                </c:pt>
                <c:pt idx="6">
                  <c:v>49.623999999999995</c:v>
                </c:pt>
                <c:pt idx="7">
                  <c:v>50.723999999999997</c:v>
                </c:pt>
                <c:pt idx="8">
                  <c:v>51.823999999999998</c:v>
                </c:pt>
                <c:pt idx="9">
                  <c:v>52.923999999999999</c:v>
                </c:pt>
                <c:pt idx="10">
                  <c:v>54.024000000000001</c:v>
                </c:pt>
                <c:pt idx="11">
                  <c:v>55.124000000000002</c:v>
                </c:pt>
                <c:pt idx="12">
                  <c:v>56.224000000000004</c:v>
                </c:pt>
                <c:pt idx="13">
                  <c:v>57.324000000000005</c:v>
                </c:pt>
                <c:pt idx="14">
                  <c:v>58.424000000000007</c:v>
                </c:pt>
                <c:pt idx="15">
                  <c:v>59.524000000000008</c:v>
                </c:pt>
                <c:pt idx="16">
                  <c:v>60.624000000000009</c:v>
                </c:pt>
                <c:pt idx="17">
                  <c:v>61.724000000000011</c:v>
                </c:pt>
                <c:pt idx="18">
                  <c:v>62.824000000000012</c:v>
                </c:pt>
              </c:numCache>
            </c:numRef>
          </c:cat>
          <c:val>
            <c:numRef>
              <c:f>'6809B'!$AJ$11:$AJ$29</c:f>
              <c:numCache>
                <c:formatCode>General</c:formatCode>
                <c:ptCount val="19"/>
                <c:pt idx="0">
                  <c:v>3.8666202213178623E-3</c:v>
                </c:pt>
                <c:pt idx="1">
                  <c:v>2.3145278402592558E-2</c:v>
                </c:pt>
                <c:pt idx="2">
                  <c:v>0.10913796411665246</c:v>
                </c:pt>
                <c:pt idx="3">
                  <c:v>0.40538888313281007</c:v>
                </c:pt>
                <c:pt idx="4">
                  <c:v>1.1861793786887098</c:v>
                </c:pt>
                <c:pt idx="5">
                  <c:v>2.7340814747999209</c:v>
                </c:pt>
                <c:pt idx="6">
                  <c:v>4.9642664394201024</c:v>
                </c:pt>
                <c:pt idx="7">
                  <c:v>7.1003745865186501</c:v>
                </c:pt>
                <c:pt idx="8">
                  <c:v>8</c:v>
                </c:pt>
                <c:pt idx="9">
                  <c:v>7.1003745865186501</c:v>
                </c:pt>
                <c:pt idx="10">
                  <c:v>4.9642664394201024</c:v>
                </c:pt>
                <c:pt idx="11">
                  <c:v>2.7340814747999209</c:v>
                </c:pt>
                <c:pt idx="12">
                  <c:v>1.1861793786887098</c:v>
                </c:pt>
                <c:pt idx="13">
                  <c:v>0.40538888313281007</c:v>
                </c:pt>
                <c:pt idx="14">
                  <c:v>0.10913796411665246</c:v>
                </c:pt>
                <c:pt idx="15">
                  <c:v>2.3145278402592558E-2</c:v>
                </c:pt>
                <c:pt idx="16">
                  <c:v>3.8666202213178623E-3</c:v>
                </c:pt>
                <c:pt idx="17">
                  <c:v>5.088422619127503E-4</c:v>
                </c:pt>
                <c:pt idx="18">
                  <c:v>5.2749382370863907E-5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79168"/>
        <c:axId val="65080704"/>
      </c:barChart>
      <c:catAx>
        <c:axId val="65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80704"/>
        <c:crosses val="autoZero"/>
        <c:auto val="1"/>
        <c:lblAlgn val="ctr"/>
        <c:lblOffset val="100"/>
        <c:noMultiLvlLbl val="0"/>
      </c:catAx>
      <c:valAx>
        <c:axId val="6508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07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v>hand binned data</c:v>
          </c:tx>
          <c:spPr>
            <a:ln>
              <a:noFill/>
            </a:ln>
          </c:spPr>
          <c:xVal>
            <c:numRef>
              <c:f>'5613D'!$J$10:$J$22</c:f>
              <c:numCache>
                <c:formatCode>General</c:formatCode>
                <c:ptCount val="13"/>
                <c:pt idx="0">
                  <c:v>0.38206086536082989</c:v>
                </c:pt>
                <c:pt idx="1">
                  <c:v>0.38620547363879509</c:v>
                </c:pt>
                <c:pt idx="2">
                  <c:v>0.39035008191676029</c:v>
                </c:pt>
                <c:pt idx="3">
                  <c:v>0.39449469019472549</c:v>
                </c:pt>
                <c:pt idx="4">
                  <c:v>0.3986392984726907</c:v>
                </c:pt>
              </c:numCache>
            </c:numRef>
          </c:xVal>
          <c:yVal>
            <c:numRef>
              <c:f>'5613D'!$K$10:$K$24</c:f>
              <c:numCache>
                <c:formatCode>General</c:formatCode>
                <c:ptCount val="15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8</c:v>
                </c:pt>
                <c:pt idx="4">
                  <c:v>3</c:v>
                </c:pt>
              </c:numCache>
            </c:numRef>
          </c:yVal>
          <c:smooth val="1"/>
        </c:ser>
        <c:ser>
          <c:idx val="2"/>
          <c:order val="1"/>
          <c:tx>
            <c:v>fitted</c:v>
          </c:tx>
          <c:marker>
            <c:symbol val="none"/>
          </c:marker>
          <c:xVal>
            <c:numRef>
              <c:f>'5613D'!$L$4:$L$1048576</c:f>
              <c:numCache>
                <c:formatCode>General</c:formatCode>
                <c:ptCount val="1048573"/>
                <c:pt idx="0">
                  <c:v>0.35899999999999999</c:v>
                </c:pt>
                <c:pt idx="1">
                  <c:v>0.36</c:v>
                </c:pt>
                <c:pt idx="2">
                  <c:v>0.36099999999999999</c:v>
                </c:pt>
                <c:pt idx="3">
                  <c:v>0.36199999999999999</c:v>
                </c:pt>
                <c:pt idx="4">
                  <c:v>0.36299999999999999</c:v>
                </c:pt>
                <c:pt idx="5">
                  <c:v>0.36399999999999999</c:v>
                </c:pt>
                <c:pt idx="6">
                  <c:v>0.36499999999999999</c:v>
                </c:pt>
                <c:pt idx="7">
                  <c:v>0.36599999999999999</c:v>
                </c:pt>
                <c:pt idx="8">
                  <c:v>0.36699999999999999</c:v>
                </c:pt>
                <c:pt idx="9">
                  <c:v>0.36799999999999999</c:v>
                </c:pt>
                <c:pt idx="10">
                  <c:v>0.36899999999999999</c:v>
                </c:pt>
                <c:pt idx="11">
                  <c:v>0.37</c:v>
                </c:pt>
                <c:pt idx="12">
                  <c:v>0.371</c:v>
                </c:pt>
                <c:pt idx="13">
                  <c:v>0.372</c:v>
                </c:pt>
                <c:pt idx="14">
                  <c:v>0.373</c:v>
                </c:pt>
                <c:pt idx="15">
                  <c:v>0.374</c:v>
                </c:pt>
                <c:pt idx="16">
                  <c:v>0.375</c:v>
                </c:pt>
                <c:pt idx="17">
                  <c:v>0.376</c:v>
                </c:pt>
                <c:pt idx="18">
                  <c:v>0.377</c:v>
                </c:pt>
                <c:pt idx="19">
                  <c:v>0.378</c:v>
                </c:pt>
                <c:pt idx="20">
                  <c:v>0.379</c:v>
                </c:pt>
                <c:pt idx="21">
                  <c:v>0.38</c:v>
                </c:pt>
                <c:pt idx="22">
                  <c:v>0.38100000000000001</c:v>
                </c:pt>
                <c:pt idx="23">
                  <c:v>0.38200000000000001</c:v>
                </c:pt>
                <c:pt idx="24">
                  <c:v>0.38300000000000001</c:v>
                </c:pt>
                <c:pt idx="25">
                  <c:v>0.38400000000000001</c:v>
                </c:pt>
                <c:pt idx="26">
                  <c:v>0.38500000000000001</c:v>
                </c:pt>
                <c:pt idx="27">
                  <c:v>0.38600000000000001</c:v>
                </c:pt>
                <c:pt idx="28">
                  <c:v>0.38700000000000001</c:v>
                </c:pt>
                <c:pt idx="29">
                  <c:v>0.38800000000000001</c:v>
                </c:pt>
                <c:pt idx="30">
                  <c:v>0.38900000000000001</c:v>
                </c:pt>
                <c:pt idx="31">
                  <c:v>0.39</c:v>
                </c:pt>
                <c:pt idx="32">
                  <c:v>0.39100000000000001</c:v>
                </c:pt>
                <c:pt idx="33">
                  <c:v>0.39200000000000002</c:v>
                </c:pt>
                <c:pt idx="34">
                  <c:v>0.39300000000000002</c:v>
                </c:pt>
                <c:pt idx="35">
                  <c:v>0.39400000000000002</c:v>
                </c:pt>
                <c:pt idx="36">
                  <c:v>0.39500000000000002</c:v>
                </c:pt>
                <c:pt idx="37">
                  <c:v>0.39600000000000002</c:v>
                </c:pt>
                <c:pt idx="38">
                  <c:v>0.39700000000000002</c:v>
                </c:pt>
                <c:pt idx="39">
                  <c:v>0.39800000000000002</c:v>
                </c:pt>
                <c:pt idx="40">
                  <c:v>0.39900000000000002</c:v>
                </c:pt>
                <c:pt idx="41">
                  <c:v>0.4</c:v>
                </c:pt>
                <c:pt idx="42">
                  <c:v>0.40100000000000002</c:v>
                </c:pt>
                <c:pt idx="43">
                  <c:v>0.40200000000000002</c:v>
                </c:pt>
                <c:pt idx="44">
                  <c:v>0.40300000000000002</c:v>
                </c:pt>
                <c:pt idx="45">
                  <c:v>0.40400000000000003</c:v>
                </c:pt>
                <c:pt idx="46">
                  <c:v>0.40500000000000003</c:v>
                </c:pt>
                <c:pt idx="47">
                  <c:v>0.40600000000000003</c:v>
                </c:pt>
                <c:pt idx="48">
                  <c:v>0.40699999999999997</c:v>
                </c:pt>
                <c:pt idx="49">
                  <c:v>0.40799999999999997</c:v>
                </c:pt>
                <c:pt idx="50">
                  <c:v>0.40899999999999997</c:v>
                </c:pt>
                <c:pt idx="51">
                  <c:v>0.41</c:v>
                </c:pt>
                <c:pt idx="52">
                  <c:v>0.41099999999999998</c:v>
                </c:pt>
                <c:pt idx="53">
                  <c:v>0.41199999999999998</c:v>
                </c:pt>
                <c:pt idx="54">
                  <c:v>0.41299999999999998</c:v>
                </c:pt>
              </c:numCache>
            </c:numRef>
          </c:xVal>
          <c:yVal>
            <c:numRef>
              <c:f>'5613D'!$N$4:$N$1048576</c:f>
              <c:numCache>
                <c:formatCode>General</c:formatCode>
                <c:ptCount val="1048573"/>
                <c:pt idx="0">
                  <c:v>3.8651356637322242E-17</c:v>
                </c:pt>
                <c:pt idx="1">
                  <c:v>4.8550720106783179E-16</c:v>
                </c:pt>
                <c:pt idx="2">
                  <c:v>5.6204876620482769E-15</c:v>
                </c:pt>
                <c:pt idx="3">
                  <c:v>5.9965258619970182E-14</c:v>
                </c:pt>
                <c:pt idx="4">
                  <c:v>5.8962082289484941E-13</c:v>
                </c:pt>
                <c:pt idx="5">
                  <c:v>5.3431000108500018E-12</c:v>
                </c:pt>
                <c:pt idx="6">
                  <c:v>4.4623248520985987E-11</c:v>
                </c:pt>
                <c:pt idx="7">
                  <c:v>3.4346022684681833E-10</c:v>
                </c:pt>
                <c:pt idx="8">
                  <c:v>2.4363468177150919E-9</c:v>
                </c:pt>
                <c:pt idx="9">
                  <c:v>1.5927556652906283E-8</c:v>
                </c:pt>
                <c:pt idx="10">
                  <c:v>9.5963614046554361E-8</c:v>
                </c:pt>
                <c:pt idx="11">
                  <c:v>5.3285791548790392E-7</c:v>
                </c:pt>
                <c:pt idx="12">
                  <c:v>2.7268649948560504E-6</c:v>
                </c:pt>
                <c:pt idx="13">
                  <c:v>1.2860659544004882E-5</c:v>
                </c:pt>
                <c:pt idx="14">
                  <c:v>5.5899797581178878E-5</c:v>
                </c:pt>
                <c:pt idx="15">
                  <c:v>2.2392604948206281E-4</c:v>
                </c:pt>
                <c:pt idx="16">
                  <c:v>8.2669705515785511E-4</c:v>
                </c:pt>
                <c:pt idx="17">
                  <c:v>2.8127786186225271E-3</c:v>
                </c:pt>
                <c:pt idx="18">
                  <c:v>8.8200714410682311E-3</c:v>
                </c:pt>
                <c:pt idx="19">
                  <c:v>2.5489190483289563E-2</c:v>
                </c:pt>
                <c:pt idx="20">
                  <c:v>6.7887118001500116E-2</c:v>
                </c:pt>
                <c:pt idx="21">
                  <c:v>0.16663494807363327</c:v>
                </c:pt>
                <c:pt idx="22">
                  <c:v>0.37695733477911386</c:v>
                </c:pt>
                <c:pt idx="23">
                  <c:v>0.78589711604737988</c:v>
                </c:pt>
                <c:pt idx="24">
                  <c:v>1.510033496593461</c:v>
                </c:pt>
                <c:pt idx="25">
                  <c:v>2.6739596937757106</c:v>
                </c:pt>
                <c:pt idx="26">
                  <c:v>4.3638571056922126</c:v>
                </c:pt>
                <c:pt idx="27">
                  <c:v>6.5634710655040278</c:v>
                </c:pt>
                <c:pt idx="28">
                  <c:v>9.0979598956894936</c:v>
                </c:pt>
                <c:pt idx="29">
                  <c:v>11.622561433248736</c:v>
                </c:pt>
                <c:pt idx="30">
                  <c:v>13.683811152428177</c:v>
                </c:pt>
                <c:pt idx="31">
                  <c:v>14.847717050681007</c:v>
                </c:pt>
                <c:pt idx="32">
                  <c:v>14.847717050681007</c:v>
                </c:pt>
                <c:pt idx="33">
                  <c:v>13.683811152428177</c:v>
                </c:pt>
                <c:pt idx="34">
                  <c:v>11.622561433248736</c:v>
                </c:pt>
                <c:pt idx="35">
                  <c:v>9.0979598956894936</c:v>
                </c:pt>
                <c:pt idx="36">
                  <c:v>6.5634710655040278</c:v>
                </c:pt>
                <c:pt idx="37">
                  <c:v>4.3638571056922126</c:v>
                </c:pt>
                <c:pt idx="38">
                  <c:v>2.6739596937757106</c:v>
                </c:pt>
                <c:pt idx="39">
                  <c:v>1.510033496593461</c:v>
                </c:pt>
                <c:pt idx="40">
                  <c:v>0.78589711604737988</c:v>
                </c:pt>
                <c:pt idx="41">
                  <c:v>0.37695733477911386</c:v>
                </c:pt>
                <c:pt idx="42">
                  <c:v>0.16663494807363327</c:v>
                </c:pt>
                <c:pt idx="43">
                  <c:v>6.7887118001500116E-2</c:v>
                </c:pt>
                <c:pt idx="44">
                  <c:v>2.5489190483289563E-2</c:v>
                </c:pt>
                <c:pt idx="45">
                  <c:v>8.8200714410682311E-3</c:v>
                </c:pt>
                <c:pt idx="46">
                  <c:v>2.8127786186225271E-3</c:v>
                </c:pt>
                <c:pt idx="47">
                  <c:v>8.2669705515785511E-4</c:v>
                </c:pt>
                <c:pt idx="48">
                  <c:v>2.2392604948207875E-4</c:v>
                </c:pt>
                <c:pt idx="49">
                  <c:v>5.5899797581183242E-5</c:v>
                </c:pt>
                <c:pt idx="50">
                  <c:v>1.2860659544005979E-5</c:v>
                </c:pt>
                <c:pt idx="51">
                  <c:v>2.7268649948562973E-6</c:v>
                </c:pt>
                <c:pt idx="52">
                  <c:v>5.3285791548795316E-7</c:v>
                </c:pt>
                <c:pt idx="53">
                  <c:v>9.5963614046563573E-8</c:v>
                </c:pt>
                <c:pt idx="54">
                  <c:v>1.5927556652907924E-8</c:v>
                </c:pt>
              </c:numCache>
            </c:numRef>
          </c:yVal>
          <c:smooth val="1"/>
        </c:ser>
        <c:ser>
          <c:idx val="0"/>
          <c:order val="2"/>
          <c:tx>
            <c:v>predicted gaussian from mean std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'5613D'!$L$4:$L$102</c:f>
              <c:numCache>
                <c:formatCode>General</c:formatCode>
                <c:ptCount val="99"/>
                <c:pt idx="0">
                  <c:v>0.35899999999999999</c:v>
                </c:pt>
                <c:pt idx="1">
                  <c:v>0.36</c:v>
                </c:pt>
                <c:pt idx="2">
                  <c:v>0.36099999999999999</c:v>
                </c:pt>
                <c:pt idx="3">
                  <c:v>0.36199999999999999</c:v>
                </c:pt>
                <c:pt idx="4">
                  <c:v>0.36299999999999999</c:v>
                </c:pt>
                <c:pt idx="5">
                  <c:v>0.36399999999999999</c:v>
                </c:pt>
                <c:pt idx="6">
                  <c:v>0.36499999999999999</c:v>
                </c:pt>
                <c:pt idx="7">
                  <c:v>0.36599999999999999</c:v>
                </c:pt>
                <c:pt idx="8">
                  <c:v>0.36699999999999999</c:v>
                </c:pt>
                <c:pt idx="9">
                  <c:v>0.36799999999999999</c:v>
                </c:pt>
                <c:pt idx="10">
                  <c:v>0.36899999999999999</c:v>
                </c:pt>
                <c:pt idx="11">
                  <c:v>0.37</c:v>
                </c:pt>
                <c:pt idx="12">
                  <c:v>0.371</c:v>
                </c:pt>
                <c:pt idx="13">
                  <c:v>0.372</c:v>
                </c:pt>
                <c:pt idx="14">
                  <c:v>0.373</c:v>
                </c:pt>
                <c:pt idx="15">
                  <c:v>0.374</c:v>
                </c:pt>
                <c:pt idx="16">
                  <c:v>0.375</c:v>
                </c:pt>
                <c:pt idx="17">
                  <c:v>0.376</c:v>
                </c:pt>
                <c:pt idx="18">
                  <c:v>0.377</c:v>
                </c:pt>
                <c:pt idx="19">
                  <c:v>0.378</c:v>
                </c:pt>
                <c:pt idx="20">
                  <c:v>0.379</c:v>
                </c:pt>
                <c:pt idx="21">
                  <c:v>0.38</c:v>
                </c:pt>
                <c:pt idx="22">
                  <c:v>0.38100000000000001</c:v>
                </c:pt>
                <c:pt idx="23">
                  <c:v>0.38200000000000001</c:v>
                </c:pt>
                <c:pt idx="24">
                  <c:v>0.38300000000000001</c:v>
                </c:pt>
                <c:pt idx="25">
                  <c:v>0.38400000000000001</c:v>
                </c:pt>
                <c:pt idx="26">
                  <c:v>0.38500000000000001</c:v>
                </c:pt>
                <c:pt idx="27">
                  <c:v>0.38600000000000001</c:v>
                </c:pt>
                <c:pt idx="28">
                  <c:v>0.38700000000000001</c:v>
                </c:pt>
                <c:pt idx="29">
                  <c:v>0.38800000000000001</c:v>
                </c:pt>
                <c:pt idx="30">
                  <c:v>0.38900000000000001</c:v>
                </c:pt>
                <c:pt idx="31">
                  <c:v>0.39</c:v>
                </c:pt>
                <c:pt idx="32">
                  <c:v>0.39100000000000001</c:v>
                </c:pt>
                <c:pt idx="33">
                  <c:v>0.39200000000000002</c:v>
                </c:pt>
                <c:pt idx="34">
                  <c:v>0.39300000000000002</c:v>
                </c:pt>
                <c:pt idx="35">
                  <c:v>0.39400000000000002</c:v>
                </c:pt>
                <c:pt idx="36">
                  <c:v>0.39500000000000002</c:v>
                </c:pt>
                <c:pt idx="37">
                  <c:v>0.39600000000000002</c:v>
                </c:pt>
                <c:pt idx="38">
                  <c:v>0.39700000000000002</c:v>
                </c:pt>
                <c:pt idx="39">
                  <c:v>0.39800000000000002</c:v>
                </c:pt>
                <c:pt idx="40">
                  <c:v>0.39900000000000002</c:v>
                </c:pt>
                <c:pt idx="41">
                  <c:v>0.4</c:v>
                </c:pt>
                <c:pt idx="42">
                  <c:v>0.40100000000000002</c:v>
                </c:pt>
                <c:pt idx="43">
                  <c:v>0.40200000000000002</c:v>
                </c:pt>
                <c:pt idx="44">
                  <c:v>0.40300000000000002</c:v>
                </c:pt>
                <c:pt idx="45">
                  <c:v>0.40400000000000003</c:v>
                </c:pt>
                <c:pt idx="46">
                  <c:v>0.40500000000000003</c:v>
                </c:pt>
                <c:pt idx="47">
                  <c:v>0.40600000000000003</c:v>
                </c:pt>
                <c:pt idx="48">
                  <c:v>0.40699999999999997</c:v>
                </c:pt>
                <c:pt idx="49">
                  <c:v>0.40799999999999997</c:v>
                </c:pt>
                <c:pt idx="50">
                  <c:v>0.40899999999999997</c:v>
                </c:pt>
                <c:pt idx="51">
                  <c:v>0.41</c:v>
                </c:pt>
                <c:pt idx="52">
                  <c:v>0.41099999999999998</c:v>
                </c:pt>
                <c:pt idx="53">
                  <c:v>0.41199999999999998</c:v>
                </c:pt>
                <c:pt idx="54">
                  <c:v>0.41299999999999998</c:v>
                </c:pt>
              </c:numCache>
            </c:numRef>
          </c:xVal>
          <c:yVal>
            <c:numRef>
              <c:f>'5613D'!$M$4:$M$102</c:f>
              <c:numCache>
                <c:formatCode>General</c:formatCode>
                <c:ptCount val="99"/>
                <c:pt idx="0">
                  <c:v>1.3973972529245295E-10</c:v>
                </c:pt>
                <c:pt idx="1">
                  <c:v>7.4625895229750453E-10</c:v>
                </c:pt>
                <c:pt idx="2">
                  <c:v>3.7599050635751321E-9</c:v>
                </c:pt>
                <c:pt idx="3">
                  <c:v>1.7872358229484841E-8</c:v>
                </c:pt>
                <c:pt idx="4">
                  <c:v>8.0150179357882869E-8</c:v>
                </c:pt>
                <c:pt idx="5">
                  <c:v>3.3911327619221845E-7</c:v>
                </c:pt>
                <c:pt idx="6">
                  <c:v>1.3536386401887713E-6</c:v>
                </c:pt>
                <c:pt idx="7">
                  <c:v>5.0977478442156874E-6</c:v>
                </c:pt>
                <c:pt idx="8">
                  <c:v>1.8112216993718867E-5</c:v>
                </c:pt>
                <c:pt idx="9">
                  <c:v>6.0713117254214367E-5</c:v>
                </c:pt>
                <c:pt idx="10">
                  <c:v>1.9200436738636258E-4</c:v>
                </c:pt>
                <c:pt idx="11">
                  <c:v>5.7287166136383509E-4</c:v>
                </c:pt>
                <c:pt idx="12">
                  <c:v>1.6125798447893013E-3</c:v>
                </c:pt>
                <c:pt idx="13">
                  <c:v>4.2825532502196511E-3</c:v>
                </c:pt>
                <c:pt idx="14">
                  <c:v>1.0730055603462522E-2</c:v>
                </c:pt>
                <c:pt idx="15">
                  <c:v>2.5364063366476432E-2</c:v>
                </c:pt>
                <c:pt idx="16">
                  <c:v>5.6565723043201357E-2</c:v>
                </c:pt>
                <c:pt idx="17">
                  <c:v>0.11901604450273626</c:v>
                </c:pt>
                <c:pt idx="18">
                  <c:v>0.23625191543497703</c:v>
                </c:pt>
                <c:pt idx="19">
                  <c:v>0.44244859512521434</c:v>
                </c:pt>
                <c:pt idx="20">
                  <c:v>0.78175012422494705</c:v>
                </c:pt>
                <c:pt idx="21">
                  <c:v>1.3031390337855107</c:v>
                </c:pt>
                <c:pt idx="22">
                  <c:v>2.0494211072401662</c:v>
                </c:pt>
                <c:pt idx="23">
                  <c:v>3.0408101909885361</c:v>
                </c:pt>
                <c:pt idx="24">
                  <c:v>4.2566219060785766</c:v>
                </c:pt>
                <c:pt idx="25">
                  <c:v>5.6215812974700272</c:v>
                </c:pt>
                <c:pt idx="26">
                  <c:v>7.004377945321834</c:v>
                </c:pt>
                <c:pt idx="27">
                  <c:v>8.2337619055912441</c:v>
                </c:pt>
                <c:pt idx="28">
                  <c:v>9.1315540324870152</c:v>
                </c:pt>
                <c:pt idx="29">
                  <c:v>9.5545170186311417</c:v>
                </c:pt>
                <c:pt idx="30">
                  <c:v>9.4317100182865659</c:v>
                </c:pt>
                <c:pt idx="31">
                  <c:v>8.7839488350591317</c:v>
                </c:pt>
                <c:pt idx="32">
                  <c:v>7.7180362034186167</c:v>
                </c:pt>
                <c:pt idx="33">
                  <c:v>6.3979594274548921</c:v>
                </c:pt>
                <c:pt idx="34">
                  <c:v>5.0037293204861983</c:v>
                </c:pt>
                <c:pt idx="35">
                  <c:v>3.6920178419426932</c:v>
                </c:pt>
                <c:pt idx="36">
                  <c:v>2.5701083362457058</c:v>
                </c:pt>
                <c:pt idx="37">
                  <c:v>1.6879389145213597</c:v>
                </c:pt>
                <c:pt idx="38">
                  <c:v>1.0458747482671238</c:v>
                </c:pt>
                <c:pt idx="39">
                  <c:v>0.61139275142822791</c:v>
                </c:pt>
                <c:pt idx="40">
                  <c:v>0.33719299966411476</c:v>
                </c:pt>
                <c:pt idx="41">
                  <c:v>0.17545044353613823</c:v>
                </c:pt>
                <c:pt idx="42">
                  <c:v>8.6128730778333176E-2</c:v>
                </c:pt>
                <c:pt idx="43">
                  <c:v>3.9889563186228778E-2</c:v>
                </c:pt>
                <c:pt idx="44">
                  <c:v>1.7429630086234646E-2</c:v>
                </c:pt>
                <c:pt idx="45">
                  <c:v>7.1851314170474235E-3</c:v>
                </c:pt>
                <c:pt idx="46">
                  <c:v>2.7944665660291556E-3</c:v>
                </c:pt>
                <c:pt idx="47">
                  <c:v>1.0253704001664478E-3</c:v>
                </c:pt>
                <c:pt idx="48">
                  <c:v>3.5496071538117262E-4</c:v>
                </c:pt>
                <c:pt idx="49">
                  <c:v>1.1593043406334933E-4</c:v>
                </c:pt>
                <c:pt idx="50">
                  <c:v>3.5721714012526545E-5</c:v>
                </c:pt>
                <c:pt idx="51">
                  <c:v>1.0384480442476649E-5</c:v>
                </c:pt>
                <c:pt idx="52">
                  <c:v>2.8480978934587579E-6</c:v>
                </c:pt>
                <c:pt idx="53">
                  <c:v>7.3695795086631431E-7</c:v>
                </c:pt>
                <c:pt idx="54">
                  <c:v>1.7990704122148544E-7</c:v>
                </c:pt>
              </c:numCache>
            </c:numRef>
          </c:yVal>
          <c:smooth val="1"/>
        </c:ser>
        <c:ser>
          <c:idx val="3"/>
          <c:order val="3"/>
          <c:tx>
            <c:v>auto bins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'5613D'!$T$6:$T$12</c:f>
              <c:numCache>
                <c:formatCode>General</c:formatCode>
                <c:ptCount val="7"/>
                <c:pt idx="0">
                  <c:v>0.37791625708286469</c:v>
                </c:pt>
                <c:pt idx="1">
                  <c:v>0.38206086536082989</c:v>
                </c:pt>
                <c:pt idx="2">
                  <c:v>0.38620547363879515</c:v>
                </c:pt>
                <c:pt idx="3">
                  <c:v>0.39035008191676035</c:v>
                </c:pt>
                <c:pt idx="4">
                  <c:v>0.39449469019472555</c:v>
                </c:pt>
                <c:pt idx="5">
                  <c:v>0.39863929847269081</c:v>
                </c:pt>
                <c:pt idx="6">
                  <c:v>0.40278390675065601</c:v>
                </c:pt>
              </c:numCache>
            </c:numRef>
          </c:xVal>
          <c:yVal>
            <c:numRef>
              <c:f>'5613D'!$V$3:$V$10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16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36448"/>
        <c:axId val="171287680"/>
      </c:scatterChart>
      <c:valAx>
        <c:axId val="1661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287680"/>
        <c:crosses val="autoZero"/>
        <c:crossBetween val="midCat"/>
      </c:valAx>
      <c:valAx>
        <c:axId val="17128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136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frequency</a:t>
            </a:r>
            <a:r>
              <a:rPr lang="en-US" sz="1200" baseline="0"/>
              <a:t> of thickness measurements on foil 5613D image05, regular image</a:t>
            </a:r>
            <a:endParaRPr lang="en-US" sz="1200"/>
          </a:p>
        </c:rich>
      </c:tx>
      <c:layout>
        <c:manualLayout>
          <c:xMode val="edge"/>
          <c:yMode val="edge"/>
          <c:x val="0.12815266841644796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'5613D'!$T$6:$T$12</c:f>
              <c:numCache>
                <c:formatCode>General</c:formatCode>
                <c:ptCount val="7"/>
                <c:pt idx="0">
                  <c:v>0.37791625708286469</c:v>
                </c:pt>
                <c:pt idx="1">
                  <c:v>0.38206086536082989</c:v>
                </c:pt>
                <c:pt idx="2">
                  <c:v>0.38620547363879515</c:v>
                </c:pt>
                <c:pt idx="3">
                  <c:v>0.39035008191676035</c:v>
                </c:pt>
                <c:pt idx="4">
                  <c:v>0.39449469019472555</c:v>
                </c:pt>
                <c:pt idx="5">
                  <c:v>0.39863929847269081</c:v>
                </c:pt>
                <c:pt idx="6">
                  <c:v>0.40278390675065601</c:v>
                </c:pt>
              </c:numCache>
            </c:numRef>
          </c:cat>
          <c:val>
            <c:numRef>
              <c:f>'5613D'!$V$3:$V$9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16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64096"/>
        <c:axId val="64966016"/>
      </c:barChart>
      <c:catAx>
        <c:axId val="6496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film</a:t>
                </a:r>
                <a:r>
                  <a:rPr lang="en-US" baseline="0"/>
                  <a:t> thickness</a:t>
                </a:r>
                <a:endParaRPr lang="en-US"/>
              </a:p>
            </c:rich>
          </c:tx>
          <c:layout/>
          <c:overlay val="0"/>
        </c:title>
        <c:numFmt formatCode="#,##0.000" sourceLinked="0"/>
        <c:majorTickMark val="none"/>
        <c:minorTickMark val="none"/>
        <c:tickLblPos val="nextTo"/>
        <c:crossAx val="64966016"/>
        <c:crosses val="autoZero"/>
        <c:auto val="1"/>
        <c:lblAlgn val="ctr"/>
        <c:lblOffset val="100"/>
        <c:noMultiLvlLbl val="0"/>
      </c:catAx>
      <c:valAx>
        <c:axId val="6496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data</a:t>
                </a:r>
                <a:r>
                  <a:rPr lang="en-US" baseline="0"/>
                  <a:t> points in bin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496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10629921259842E-2"/>
          <c:y val="5.6030183727034118E-2"/>
          <c:w val="0.7519063867016623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'7028B'!$M$4:$M$33</c:f>
              <c:numCache>
                <c:formatCode>General</c:formatCode>
                <c:ptCount val="30"/>
                <c:pt idx="0">
                  <c:v>0.46699999999999997</c:v>
                </c:pt>
                <c:pt idx="1">
                  <c:v>0.47299999999999998</c:v>
                </c:pt>
                <c:pt idx="2">
                  <c:v>0.47899999999999998</c:v>
                </c:pt>
                <c:pt idx="3">
                  <c:v>0.48499999999999999</c:v>
                </c:pt>
                <c:pt idx="4">
                  <c:v>0.49099999999999999</c:v>
                </c:pt>
                <c:pt idx="5">
                  <c:v>0.497</c:v>
                </c:pt>
                <c:pt idx="6">
                  <c:v>0.503</c:v>
                </c:pt>
                <c:pt idx="7">
                  <c:v>0.50900000000000001</c:v>
                </c:pt>
                <c:pt idx="8">
                  <c:v>0.51500000000000001</c:v>
                </c:pt>
                <c:pt idx="9">
                  <c:v>0.52100000000000002</c:v>
                </c:pt>
                <c:pt idx="10">
                  <c:v>0.52700000000000002</c:v>
                </c:pt>
                <c:pt idx="11">
                  <c:v>0.53300000000000003</c:v>
                </c:pt>
                <c:pt idx="12">
                  <c:v>0.53900000000000003</c:v>
                </c:pt>
                <c:pt idx="13">
                  <c:v>0.54500000000000004</c:v>
                </c:pt>
                <c:pt idx="14">
                  <c:v>0.55100000000000005</c:v>
                </c:pt>
                <c:pt idx="15">
                  <c:v>0.55700000000000005</c:v>
                </c:pt>
                <c:pt idx="16">
                  <c:v>0.56300000000000006</c:v>
                </c:pt>
                <c:pt idx="17">
                  <c:v>0.56900000000000006</c:v>
                </c:pt>
                <c:pt idx="18">
                  <c:v>0.57500000000000007</c:v>
                </c:pt>
                <c:pt idx="19">
                  <c:v>0.58100000000000007</c:v>
                </c:pt>
                <c:pt idx="20">
                  <c:v>0.58700000000000008</c:v>
                </c:pt>
                <c:pt idx="21">
                  <c:v>0.59300000000000008</c:v>
                </c:pt>
                <c:pt idx="22">
                  <c:v>0.59900000000000009</c:v>
                </c:pt>
                <c:pt idx="23">
                  <c:v>0.60500000000000009</c:v>
                </c:pt>
                <c:pt idx="24">
                  <c:v>0.6110000000000001</c:v>
                </c:pt>
                <c:pt idx="25">
                  <c:v>0.6170000000000001</c:v>
                </c:pt>
                <c:pt idx="26">
                  <c:v>0.62300000000000011</c:v>
                </c:pt>
                <c:pt idx="27">
                  <c:v>0.62900000000000011</c:v>
                </c:pt>
                <c:pt idx="28">
                  <c:v>0.63500000000000012</c:v>
                </c:pt>
                <c:pt idx="29">
                  <c:v>0.64100000000000013</c:v>
                </c:pt>
              </c:numCache>
            </c:numRef>
          </c:cat>
          <c:val>
            <c:numRef>
              <c:f>'7028B'!$N$4:$N$33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15</c:v>
                </c:pt>
                <c:pt idx="13">
                  <c:v>8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'7028B'!$M$4:$M$33</c:f>
              <c:numCache>
                <c:formatCode>General</c:formatCode>
                <c:ptCount val="30"/>
                <c:pt idx="0">
                  <c:v>0.46699999999999997</c:v>
                </c:pt>
                <c:pt idx="1">
                  <c:v>0.47299999999999998</c:v>
                </c:pt>
                <c:pt idx="2">
                  <c:v>0.47899999999999998</c:v>
                </c:pt>
                <c:pt idx="3">
                  <c:v>0.48499999999999999</c:v>
                </c:pt>
                <c:pt idx="4">
                  <c:v>0.49099999999999999</c:v>
                </c:pt>
                <c:pt idx="5">
                  <c:v>0.497</c:v>
                </c:pt>
                <c:pt idx="6">
                  <c:v>0.503</c:v>
                </c:pt>
                <c:pt idx="7">
                  <c:v>0.50900000000000001</c:v>
                </c:pt>
                <c:pt idx="8">
                  <c:v>0.51500000000000001</c:v>
                </c:pt>
                <c:pt idx="9">
                  <c:v>0.52100000000000002</c:v>
                </c:pt>
                <c:pt idx="10">
                  <c:v>0.52700000000000002</c:v>
                </c:pt>
                <c:pt idx="11">
                  <c:v>0.53300000000000003</c:v>
                </c:pt>
                <c:pt idx="12">
                  <c:v>0.53900000000000003</c:v>
                </c:pt>
                <c:pt idx="13">
                  <c:v>0.54500000000000004</c:v>
                </c:pt>
                <c:pt idx="14">
                  <c:v>0.55100000000000005</c:v>
                </c:pt>
                <c:pt idx="15">
                  <c:v>0.55700000000000005</c:v>
                </c:pt>
                <c:pt idx="16">
                  <c:v>0.56300000000000006</c:v>
                </c:pt>
                <c:pt idx="17">
                  <c:v>0.56900000000000006</c:v>
                </c:pt>
                <c:pt idx="18">
                  <c:v>0.57500000000000007</c:v>
                </c:pt>
                <c:pt idx="19">
                  <c:v>0.58100000000000007</c:v>
                </c:pt>
                <c:pt idx="20">
                  <c:v>0.58700000000000008</c:v>
                </c:pt>
                <c:pt idx="21">
                  <c:v>0.59300000000000008</c:v>
                </c:pt>
                <c:pt idx="22">
                  <c:v>0.59900000000000009</c:v>
                </c:pt>
                <c:pt idx="23">
                  <c:v>0.60500000000000009</c:v>
                </c:pt>
                <c:pt idx="24">
                  <c:v>0.6110000000000001</c:v>
                </c:pt>
                <c:pt idx="25">
                  <c:v>0.6170000000000001</c:v>
                </c:pt>
                <c:pt idx="26">
                  <c:v>0.62300000000000011</c:v>
                </c:pt>
                <c:pt idx="27">
                  <c:v>0.62900000000000011</c:v>
                </c:pt>
                <c:pt idx="28">
                  <c:v>0.63500000000000012</c:v>
                </c:pt>
                <c:pt idx="29">
                  <c:v>0.64100000000000013</c:v>
                </c:pt>
              </c:numCache>
            </c:numRef>
          </c:cat>
          <c:val>
            <c:numRef>
              <c:f>'7028B'!$O$4:$O$33</c:f>
              <c:numCache>
                <c:formatCode>General</c:formatCode>
                <c:ptCount val="30"/>
                <c:pt idx="0">
                  <c:v>5.5479032762164726E-8</c:v>
                </c:pt>
                <c:pt idx="1">
                  <c:v>9.8338938555784225E-7</c:v>
                </c:pt>
                <c:pt idx="2">
                  <c:v>1.3575271726724219E-5</c:v>
                </c:pt>
                <c:pt idx="3">
                  <c:v>1.4594792533858213E-4</c:v>
                </c:pt>
                <c:pt idx="4">
                  <c:v>1.2220070174648041E-3</c:v>
                </c:pt>
                <c:pt idx="5">
                  <c:v>7.9684867246620963E-3</c:v>
                </c:pt>
                <c:pt idx="6">
                  <c:v>4.0467314680040854E-2</c:v>
                </c:pt>
                <c:pt idx="7">
                  <c:v>0.16005133433013216</c:v>
                </c:pt>
                <c:pt idx="8">
                  <c:v>0.49299281669548684</c:v>
                </c:pt>
                <c:pt idx="9">
                  <c:v>1.1826282880740555</c:v>
                </c:pt>
                <c:pt idx="10">
                  <c:v>2.2094405183393464</c:v>
                </c:pt>
                <c:pt idx="11">
                  <c:v>3.2147169852933399</c:v>
                </c:pt>
                <c:pt idx="12">
                  <c:v>3.6427515789328004</c:v>
                </c:pt>
                <c:pt idx="13">
                  <c:v>3.2147169852933399</c:v>
                </c:pt>
                <c:pt idx="14">
                  <c:v>2.2094405183393464</c:v>
                </c:pt>
                <c:pt idx="15">
                  <c:v>1.1826282880740555</c:v>
                </c:pt>
                <c:pt idx="16">
                  <c:v>0.49299281669548684</c:v>
                </c:pt>
                <c:pt idx="17">
                  <c:v>0.16005133433013216</c:v>
                </c:pt>
                <c:pt idx="18">
                  <c:v>4.0467314680040854E-2</c:v>
                </c:pt>
                <c:pt idx="19">
                  <c:v>7.9684867246620963E-3</c:v>
                </c:pt>
                <c:pt idx="20">
                  <c:v>1.2220070174648041E-3</c:v>
                </c:pt>
                <c:pt idx="21">
                  <c:v>1.4594792533858213E-4</c:v>
                </c:pt>
                <c:pt idx="22">
                  <c:v>1.3575271726724219E-5</c:v>
                </c:pt>
                <c:pt idx="23">
                  <c:v>9.8338938555784225E-7</c:v>
                </c:pt>
                <c:pt idx="24">
                  <c:v>5.5479032762164726E-8</c:v>
                </c:pt>
                <c:pt idx="25">
                  <c:v>2.437578579962068E-9</c:v>
                </c:pt>
                <c:pt idx="26">
                  <c:v>8.3409352243124344E-11</c:v>
                </c:pt>
                <c:pt idx="27">
                  <c:v>2.2227839466893576E-12</c:v>
                </c:pt>
                <c:pt idx="28">
                  <c:v>4.6132409049826566E-14</c:v>
                </c:pt>
                <c:pt idx="29">
                  <c:v>7.4566094401592077E-16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93248"/>
        <c:axId val="127494784"/>
      </c:barChart>
      <c:catAx>
        <c:axId val="1274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494784"/>
        <c:crosses val="autoZero"/>
        <c:auto val="1"/>
        <c:lblAlgn val="ctr"/>
        <c:lblOffset val="100"/>
        <c:noMultiLvlLbl val="0"/>
      </c:catAx>
      <c:valAx>
        <c:axId val="12749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49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10629921259842E-2"/>
          <c:y val="5.6030183727034118E-2"/>
          <c:w val="0.7519063867016623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'7028B'!$AA$5:$AA$34</c:f>
              <c:strCache>
                <c:ptCount val="21"/>
                <c:pt idx="0">
                  <c:v>0.52</c:v>
                </c:pt>
                <c:pt idx="1">
                  <c:v>0.527</c:v>
                </c:pt>
                <c:pt idx="2">
                  <c:v>0.534</c:v>
                </c:pt>
                <c:pt idx="3">
                  <c:v>0.541</c:v>
                </c:pt>
                <c:pt idx="4">
                  <c:v>0.548</c:v>
                </c:pt>
                <c:pt idx="5">
                  <c:v>0.555</c:v>
                </c:pt>
                <c:pt idx="6">
                  <c:v>0.562</c:v>
                </c:pt>
                <c:pt idx="7">
                  <c:v>0.569</c:v>
                </c:pt>
                <c:pt idx="8">
                  <c:v>0.576</c:v>
                </c:pt>
                <c:pt idx="9">
                  <c:v>0.583</c:v>
                </c:pt>
                <c:pt idx="10">
                  <c:v>0.59</c:v>
                </c:pt>
                <c:pt idx="11">
                  <c:v>0.597</c:v>
                </c:pt>
                <c:pt idx="12">
                  <c:v>0.604</c:v>
                </c:pt>
                <c:pt idx="13">
                  <c:v>0.611</c:v>
                </c:pt>
                <c:pt idx="14">
                  <c:v>0.618</c:v>
                </c:pt>
                <c:pt idx="15">
                  <c:v>0.625</c:v>
                </c:pt>
                <c:pt idx="16">
                  <c:v>0.632</c:v>
                </c:pt>
                <c:pt idx="17">
                  <c:v>0.639</c:v>
                </c:pt>
                <c:pt idx="18">
                  <c:v>0.646</c:v>
                </c:pt>
                <c:pt idx="19">
                  <c:v>0.653</c:v>
                </c:pt>
                <c:pt idx="20">
                  <c:v>More</c:v>
                </c:pt>
              </c:strCache>
            </c:strRef>
          </c:cat>
          <c:val>
            <c:numRef>
              <c:f>'7028B'!$AB$5:$AB$34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'7028B'!$AA$5:$AA$34</c:f>
              <c:strCache>
                <c:ptCount val="21"/>
                <c:pt idx="0">
                  <c:v>0.52</c:v>
                </c:pt>
                <c:pt idx="1">
                  <c:v>0.527</c:v>
                </c:pt>
                <c:pt idx="2">
                  <c:v>0.534</c:v>
                </c:pt>
                <c:pt idx="3">
                  <c:v>0.541</c:v>
                </c:pt>
                <c:pt idx="4">
                  <c:v>0.548</c:v>
                </c:pt>
                <c:pt idx="5">
                  <c:v>0.555</c:v>
                </c:pt>
                <c:pt idx="6">
                  <c:v>0.562</c:v>
                </c:pt>
                <c:pt idx="7">
                  <c:v>0.569</c:v>
                </c:pt>
                <c:pt idx="8">
                  <c:v>0.576</c:v>
                </c:pt>
                <c:pt idx="9">
                  <c:v>0.583</c:v>
                </c:pt>
                <c:pt idx="10">
                  <c:v>0.59</c:v>
                </c:pt>
                <c:pt idx="11">
                  <c:v>0.597</c:v>
                </c:pt>
                <c:pt idx="12">
                  <c:v>0.604</c:v>
                </c:pt>
                <c:pt idx="13">
                  <c:v>0.611</c:v>
                </c:pt>
                <c:pt idx="14">
                  <c:v>0.618</c:v>
                </c:pt>
                <c:pt idx="15">
                  <c:v>0.625</c:v>
                </c:pt>
                <c:pt idx="16">
                  <c:v>0.632</c:v>
                </c:pt>
                <c:pt idx="17">
                  <c:v>0.639</c:v>
                </c:pt>
                <c:pt idx="18">
                  <c:v>0.646</c:v>
                </c:pt>
                <c:pt idx="19">
                  <c:v>0.653</c:v>
                </c:pt>
                <c:pt idx="20">
                  <c:v>More</c:v>
                </c:pt>
              </c:strCache>
            </c:strRef>
          </c:cat>
          <c:val>
            <c:numRef>
              <c:f>'7028B'!$AC$5:$AC$34</c:f>
              <c:numCache>
                <c:formatCode>General</c:formatCode>
                <c:ptCount val="30"/>
                <c:pt idx="0">
                  <c:v>3.2705292881177834E-4</c:v>
                </c:pt>
                <c:pt idx="1">
                  <c:v>2.8775031423194258E-3</c:v>
                </c:pt>
                <c:pt idx="2">
                  <c:v>1.8944967675864077E-2</c:v>
                </c:pt>
                <c:pt idx="3">
                  <c:v>9.333665418976507E-2</c:v>
                </c:pt>
                <c:pt idx="4">
                  <c:v>0.34410492392730063</c:v>
                </c:pt>
                <c:pt idx="5">
                  <c:v>0.94931390811009786</c:v>
                </c:pt>
                <c:pt idx="6">
                  <c:v>1.9597880187913481</c:v>
                </c:pt>
                <c:pt idx="7">
                  <c:v>3.0275313646808577</c:v>
                </c:pt>
                <c:pt idx="8">
                  <c:v>3.4998425106304523</c:v>
                </c:pt>
                <c:pt idx="9">
                  <c:v>3.0275313646808577</c:v>
                </c:pt>
                <c:pt idx="10">
                  <c:v>1.9597880187913481</c:v>
                </c:pt>
                <c:pt idx="11">
                  <c:v>0.94931390811009786</c:v>
                </c:pt>
                <c:pt idx="12">
                  <c:v>0.34410492392730063</c:v>
                </c:pt>
                <c:pt idx="13">
                  <c:v>9.333665418976507E-2</c:v>
                </c:pt>
                <c:pt idx="14">
                  <c:v>1.8944967675864077E-2</c:v>
                </c:pt>
                <c:pt idx="15">
                  <c:v>2.8775031423194258E-3</c:v>
                </c:pt>
                <c:pt idx="16">
                  <c:v>3.2705292881177834E-4</c:v>
                </c:pt>
                <c:pt idx="17">
                  <c:v>2.7816377840731528E-5</c:v>
                </c:pt>
                <c:pt idx="18">
                  <c:v>1.770367422481444E-6</c:v>
                </c:pt>
                <c:pt idx="19">
                  <c:v>8.4315329166510504E-8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30336"/>
        <c:axId val="127632128"/>
      </c:barChart>
      <c:catAx>
        <c:axId val="1276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32128"/>
        <c:crosses val="autoZero"/>
        <c:auto val="1"/>
        <c:lblAlgn val="ctr"/>
        <c:lblOffset val="100"/>
        <c:noMultiLvlLbl val="0"/>
      </c:catAx>
      <c:valAx>
        <c:axId val="12763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3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10629921259842E-2"/>
          <c:y val="5.6030183727034118E-2"/>
          <c:w val="0.7519063867016623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'7028B'!$AO$4:$AO$33</c:f>
              <c:strCache>
                <c:ptCount val="17"/>
                <c:pt idx="0">
                  <c:v>0.496</c:v>
                </c:pt>
                <c:pt idx="1">
                  <c:v>0.503</c:v>
                </c:pt>
                <c:pt idx="2">
                  <c:v>0.51</c:v>
                </c:pt>
                <c:pt idx="3">
                  <c:v>0.517</c:v>
                </c:pt>
                <c:pt idx="4">
                  <c:v>0.524</c:v>
                </c:pt>
                <c:pt idx="5">
                  <c:v>0.531</c:v>
                </c:pt>
                <c:pt idx="6">
                  <c:v>0.538</c:v>
                </c:pt>
                <c:pt idx="7">
                  <c:v>0.545</c:v>
                </c:pt>
                <c:pt idx="8">
                  <c:v>0.552</c:v>
                </c:pt>
                <c:pt idx="9">
                  <c:v>0.559</c:v>
                </c:pt>
                <c:pt idx="10">
                  <c:v>0.566</c:v>
                </c:pt>
                <c:pt idx="11">
                  <c:v>0.573</c:v>
                </c:pt>
                <c:pt idx="12">
                  <c:v>0.58</c:v>
                </c:pt>
                <c:pt idx="13">
                  <c:v>0.587</c:v>
                </c:pt>
                <c:pt idx="14">
                  <c:v>0.594</c:v>
                </c:pt>
                <c:pt idx="15">
                  <c:v>0.601</c:v>
                </c:pt>
                <c:pt idx="16">
                  <c:v>More</c:v>
                </c:pt>
              </c:strCache>
            </c:strRef>
          </c:cat>
          <c:val>
            <c:numRef>
              <c:f>'7028B'!$AP$4:$AP$33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'7028B'!$AO$4:$AO$33</c:f>
              <c:strCache>
                <c:ptCount val="17"/>
                <c:pt idx="0">
                  <c:v>0.496</c:v>
                </c:pt>
                <c:pt idx="1">
                  <c:v>0.503</c:v>
                </c:pt>
                <c:pt idx="2">
                  <c:v>0.51</c:v>
                </c:pt>
                <c:pt idx="3">
                  <c:v>0.517</c:v>
                </c:pt>
                <c:pt idx="4">
                  <c:v>0.524</c:v>
                </c:pt>
                <c:pt idx="5">
                  <c:v>0.531</c:v>
                </c:pt>
                <c:pt idx="6">
                  <c:v>0.538</c:v>
                </c:pt>
                <c:pt idx="7">
                  <c:v>0.545</c:v>
                </c:pt>
                <c:pt idx="8">
                  <c:v>0.552</c:v>
                </c:pt>
                <c:pt idx="9">
                  <c:v>0.559</c:v>
                </c:pt>
                <c:pt idx="10">
                  <c:v>0.566</c:v>
                </c:pt>
                <c:pt idx="11">
                  <c:v>0.573</c:v>
                </c:pt>
                <c:pt idx="12">
                  <c:v>0.58</c:v>
                </c:pt>
                <c:pt idx="13">
                  <c:v>0.587</c:v>
                </c:pt>
                <c:pt idx="14">
                  <c:v>0.594</c:v>
                </c:pt>
                <c:pt idx="15">
                  <c:v>0.601</c:v>
                </c:pt>
                <c:pt idx="16">
                  <c:v>More</c:v>
                </c:pt>
              </c:strCache>
            </c:strRef>
          </c:cat>
          <c:val>
            <c:numRef>
              <c:f>'7028B'!$AQ$4:$AQ$33</c:f>
              <c:numCache>
                <c:formatCode>General</c:formatCode>
                <c:ptCount val="30"/>
                <c:pt idx="0">
                  <c:v>1.1313586588320248E-3</c:v>
                </c:pt>
                <c:pt idx="1">
                  <c:v>7.3773851744629131E-3</c:v>
                </c:pt>
                <c:pt idx="2">
                  <c:v>3.7465453314602652E-2</c:v>
                </c:pt>
                <c:pt idx="3">
                  <c:v>0.14817874231825301</c:v>
                </c:pt>
                <c:pt idx="4">
                  <c:v>0.45642265874016691</c:v>
                </c:pt>
                <c:pt idx="5">
                  <c:v>1.0949010396585637</c:v>
                </c:pt>
                <c:pt idx="6">
                  <c:v>2.0455444411304518</c:v>
                </c:pt>
                <c:pt idx="7">
                  <c:v>2.9762496000647953</c:v>
                </c:pt>
                <c:pt idx="8">
                  <c:v>3.372532630254184</c:v>
                </c:pt>
                <c:pt idx="9">
                  <c:v>2.9762496000647953</c:v>
                </c:pt>
                <c:pt idx="10">
                  <c:v>2.0455444411304518</c:v>
                </c:pt>
                <c:pt idx="11">
                  <c:v>1.0949010396585637</c:v>
                </c:pt>
                <c:pt idx="12">
                  <c:v>0.45642265874016691</c:v>
                </c:pt>
                <c:pt idx="13">
                  <c:v>0.14817874231825301</c:v>
                </c:pt>
                <c:pt idx="14">
                  <c:v>3.7465453314602652E-2</c:v>
                </c:pt>
                <c:pt idx="15">
                  <c:v>7.3773851744629131E-3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57856"/>
        <c:axId val="127659392"/>
      </c:barChart>
      <c:catAx>
        <c:axId val="1276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59392"/>
        <c:crosses val="autoZero"/>
        <c:auto val="1"/>
        <c:lblAlgn val="ctr"/>
        <c:lblOffset val="100"/>
        <c:noMultiLvlLbl val="0"/>
      </c:catAx>
      <c:valAx>
        <c:axId val="12765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5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invertIfNegative val="0"/>
          <c:cat>
            <c:numRef>
              <c:f>'5275C'!$S$4:$S$20</c:f>
              <c:numCache>
                <c:formatCode>General</c:formatCode>
                <c:ptCount val="17"/>
                <c:pt idx="0">
                  <c:v>0.44899999999999995</c:v>
                </c:pt>
                <c:pt idx="1">
                  <c:v>0.45249999999999996</c:v>
                </c:pt>
                <c:pt idx="2">
                  <c:v>0.45599999999999996</c:v>
                </c:pt>
                <c:pt idx="3">
                  <c:v>0.45949999999999996</c:v>
                </c:pt>
                <c:pt idx="4">
                  <c:v>0.46299999999999997</c:v>
                </c:pt>
                <c:pt idx="5">
                  <c:v>0.46649999999999997</c:v>
                </c:pt>
                <c:pt idx="6">
                  <c:v>0.47</c:v>
                </c:pt>
                <c:pt idx="7">
                  <c:v>0.47349999999999998</c:v>
                </c:pt>
                <c:pt idx="8">
                  <c:v>0.47699999999999998</c:v>
                </c:pt>
                <c:pt idx="9">
                  <c:v>0.48049999999999998</c:v>
                </c:pt>
                <c:pt idx="10">
                  <c:v>0.48399999999999999</c:v>
                </c:pt>
                <c:pt idx="11">
                  <c:v>0.48749999999999999</c:v>
                </c:pt>
                <c:pt idx="12">
                  <c:v>0.49099999999999999</c:v>
                </c:pt>
                <c:pt idx="13">
                  <c:v>0.4945</c:v>
                </c:pt>
                <c:pt idx="14">
                  <c:v>0.498</c:v>
                </c:pt>
                <c:pt idx="15">
                  <c:v>0.50149999999999995</c:v>
                </c:pt>
                <c:pt idx="16">
                  <c:v>0.50499999999999989</c:v>
                </c:pt>
              </c:numCache>
            </c:numRef>
          </c:cat>
          <c:val>
            <c:numRef>
              <c:f>'5275C'!$T$4:$T$20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gaussian</c:v>
          </c:tx>
          <c:invertIfNegative val="0"/>
          <c:cat>
            <c:numRef>
              <c:f>'5275C'!$S$4:$S$20</c:f>
              <c:numCache>
                <c:formatCode>General</c:formatCode>
                <c:ptCount val="17"/>
                <c:pt idx="0">
                  <c:v>0.44899999999999995</c:v>
                </c:pt>
                <c:pt idx="1">
                  <c:v>0.45249999999999996</c:v>
                </c:pt>
                <c:pt idx="2">
                  <c:v>0.45599999999999996</c:v>
                </c:pt>
                <c:pt idx="3">
                  <c:v>0.45949999999999996</c:v>
                </c:pt>
                <c:pt idx="4">
                  <c:v>0.46299999999999997</c:v>
                </c:pt>
                <c:pt idx="5">
                  <c:v>0.46649999999999997</c:v>
                </c:pt>
                <c:pt idx="6">
                  <c:v>0.47</c:v>
                </c:pt>
                <c:pt idx="7">
                  <c:v>0.47349999999999998</c:v>
                </c:pt>
                <c:pt idx="8">
                  <c:v>0.47699999999999998</c:v>
                </c:pt>
                <c:pt idx="9">
                  <c:v>0.48049999999999998</c:v>
                </c:pt>
                <c:pt idx="10">
                  <c:v>0.48399999999999999</c:v>
                </c:pt>
                <c:pt idx="11">
                  <c:v>0.48749999999999999</c:v>
                </c:pt>
                <c:pt idx="12">
                  <c:v>0.49099999999999999</c:v>
                </c:pt>
                <c:pt idx="13">
                  <c:v>0.4945</c:v>
                </c:pt>
                <c:pt idx="14">
                  <c:v>0.498</c:v>
                </c:pt>
                <c:pt idx="15">
                  <c:v>0.50149999999999995</c:v>
                </c:pt>
                <c:pt idx="16">
                  <c:v>0.50499999999999989</c:v>
                </c:pt>
              </c:numCache>
            </c:numRef>
          </c:cat>
          <c:val>
            <c:numRef>
              <c:f>'5275C'!$U$4:$U$20</c:f>
              <c:numCache>
                <c:formatCode>General</c:formatCode>
                <c:ptCount val="17"/>
                <c:pt idx="0">
                  <c:v>1.5999827592284852E-3</c:v>
                </c:pt>
                <c:pt idx="1">
                  <c:v>1.0433198168575655E-2</c:v>
                </c:pt>
                <c:pt idx="2">
                  <c:v>5.2984152197967101E-2</c:v>
                </c:pt>
                <c:pt idx="3">
                  <c:v>0.2095563870418615</c:v>
                </c:pt>
                <c:pt idx="4">
                  <c:v>0.64547911416473103</c:v>
                </c:pt>
                <c:pt idx="5">
                  <c:v>1.5484238997415429</c:v>
                </c:pt>
                <c:pt idx="6">
                  <c:v>2.8928366910835779</c:v>
                </c:pt>
                <c:pt idx="7">
                  <c:v>4.209052549419134</c:v>
                </c:pt>
                <c:pt idx="8">
                  <c:v>4.7694813852512743</c:v>
                </c:pt>
                <c:pt idx="9">
                  <c:v>4.209052549419134</c:v>
                </c:pt>
                <c:pt idx="10">
                  <c:v>2.8928366910835779</c:v>
                </c:pt>
                <c:pt idx="11">
                  <c:v>1.5484238997415429</c:v>
                </c:pt>
                <c:pt idx="12">
                  <c:v>0.64547911416473103</c:v>
                </c:pt>
                <c:pt idx="13">
                  <c:v>0.2095563870418615</c:v>
                </c:pt>
                <c:pt idx="14">
                  <c:v>5.2984152197967101E-2</c:v>
                </c:pt>
                <c:pt idx="15">
                  <c:v>1.0433198168575951E-2</c:v>
                </c:pt>
                <c:pt idx="16">
                  <c:v>1.5999827592285847E-3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91072"/>
        <c:axId val="156292608"/>
      </c:barChart>
      <c:catAx>
        <c:axId val="1562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292608"/>
        <c:crosses val="autoZero"/>
        <c:auto val="1"/>
        <c:lblAlgn val="ctr"/>
        <c:lblOffset val="100"/>
        <c:noMultiLvlLbl val="0"/>
      </c:catAx>
      <c:valAx>
        <c:axId val="15629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9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5275_edge_01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invertIfNegative val="0"/>
          <c:cat>
            <c:numRef>
              <c:f>'5275C'!$AG$11:$AG$37</c:f>
              <c:numCache>
                <c:formatCode>General</c:formatCode>
                <c:ptCount val="27"/>
                <c:pt idx="0">
                  <c:v>0.49199999999999999</c:v>
                </c:pt>
                <c:pt idx="1">
                  <c:v>0.495</c:v>
                </c:pt>
                <c:pt idx="2">
                  <c:v>0.498</c:v>
                </c:pt>
                <c:pt idx="3">
                  <c:v>0.501</c:v>
                </c:pt>
                <c:pt idx="4">
                  <c:v>0.504</c:v>
                </c:pt>
                <c:pt idx="5">
                  <c:v>0.50700000000000001</c:v>
                </c:pt>
                <c:pt idx="6">
                  <c:v>0.51</c:v>
                </c:pt>
                <c:pt idx="7">
                  <c:v>0.51300000000000001</c:v>
                </c:pt>
                <c:pt idx="8">
                  <c:v>0.51600000000000001</c:v>
                </c:pt>
                <c:pt idx="9">
                  <c:v>0.51900000000000002</c:v>
                </c:pt>
                <c:pt idx="10">
                  <c:v>0.52200000000000002</c:v>
                </c:pt>
                <c:pt idx="11">
                  <c:v>0.52500000000000002</c:v>
                </c:pt>
                <c:pt idx="12">
                  <c:v>0.52800000000000002</c:v>
                </c:pt>
                <c:pt idx="13">
                  <c:v>0.53100000000000003</c:v>
                </c:pt>
                <c:pt idx="14">
                  <c:v>0.53400000000000003</c:v>
                </c:pt>
                <c:pt idx="15">
                  <c:v>0.53700000000000003</c:v>
                </c:pt>
                <c:pt idx="16">
                  <c:v>0.54</c:v>
                </c:pt>
                <c:pt idx="17">
                  <c:v>0.54300000000000004</c:v>
                </c:pt>
                <c:pt idx="18">
                  <c:v>0.54600000000000004</c:v>
                </c:pt>
                <c:pt idx="19">
                  <c:v>0.54900000000000004</c:v>
                </c:pt>
                <c:pt idx="20">
                  <c:v>0.55200000000000005</c:v>
                </c:pt>
                <c:pt idx="21">
                  <c:v>0.55500000000000005</c:v>
                </c:pt>
                <c:pt idx="22">
                  <c:v>0.55800000000000005</c:v>
                </c:pt>
                <c:pt idx="23">
                  <c:v>0.56100000000000005</c:v>
                </c:pt>
                <c:pt idx="24">
                  <c:v>0.56400000000000006</c:v>
                </c:pt>
                <c:pt idx="25">
                  <c:v>0.56700000000000006</c:v>
                </c:pt>
                <c:pt idx="26">
                  <c:v>0.57000000000000006</c:v>
                </c:pt>
              </c:numCache>
            </c:numRef>
          </c:cat>
          <c:val>
            <c:numRef>
              <c:f>'5275C'!$AH$11:$AH$37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15</c:v>
                </c:pt>
                <c:pt idx="14">
                  <c:v>7</c:v>
                </c:pt>
                <c:pt idx="15">
                  <c:v>10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fit</c:v>
          </c:tx>
          <c:invertIfNegative val="0"/>
          <c:cat>
            <c:numRef>
              <c:f>'5275C'!$AG$11:$AG$37</c:f>
              <c:numCache>
                <c:formatCode>General</c:formatCode>
                <c:ptCount val="27"/>
                <c:pt idx="0">
                  <c:v>0.49199999999999999</c:v>
                </c:pt>
                <c:pt idx="1">
                  <c:v>0.495</c:v>
                </c:pt>
                <c:pt idx="2">
                  <c:v>0.498</c:v>
                </c:pt>
                <c:pt idx="3">
                  <c:v>0.501</c:v>
                </c:pt>
                <c:pt idx="4">
                  <c:v>0.504</c:v>
                </c:pt>
                <c:pt idx="5">
                  <c:v>0.50700000000000001</c:v>
                </c:pt>
                <c:pt idx="6">
                  <c:v>0.51</c:v>
                </c:pt>
                <c:pt idx="7">
                  <c:v>0.51300000000000001</c:v>
                </c:pt>
                <c:pt idx="8">
                  <c:v>0.51600000000000001</c:v>
                </c:pt>
                <c:pt idx="9">
                  <c:v>0.51900000000000002</c:v>
                </c:pt>
                <c:pt idx="10">
                  <c:v>0.52200000000000002</c:v>
                </c:pt>
                <c:pt idx="11">
                  <c:v>0.52500000000000002</c:v>
                </c:pt>
                <c:pt idx="12">
                  <c:v>0.52800000000000002</c:v>
                </c:pt>
                <c:pt idx="13">
                  <c:v>0.53100000000000003</c:v>
                </c:pt>
                <c:pt idx="14">
                  <c:v>0.53400000000000003</c:v>
                </c:pt>
                <c:pt idx="15">
                  <c:v>0.53700000000000003</c:v>
                </c:pt>
                <c:pt idx="16">
                  <c:v>0.54</c:v>
                </c:pt>
                <c:pt idx="17">
                  <c:v>0.54300000000000004</c:v>
                </c:pt>
                <c:pt idx="18">
                  <c:v>0.54600000000000004</c:v>
                </c:pt>
                <c:pt idx="19">
                  <c:v>0.54900000000000004</c:v>
                </c:pt>
                <c:pt idx="20">
                  <c:v>0.55200000000000005</c:v>
                </c:pt>
                <c:pt idx="21">
                  <c:v>0.55500000000000005</c:v>
                </c:pt>
                <c:pt idx="22">
                  <c:v>0.55800000000000005</c:v>
                </c:pt>
                <c:pt idx="23">
                  <c:v>0.56100000000000005</c:v>
                </c:pt>
                <c:pt idx="24">
                  <c:v>0.56400000000000006</c:v>
                </c:pt>
                <c:pt idx="25">
                  <c:v>0.56700000000000006</c:v>
                </c:pt>
                <c:pt idx="26">
                  <c:v>0.57000000000000006</c:v>
                </c:pt>
              </c:numCache>
            </c:numRef>
          </c:cat>
          <c:val>
            <c:numRef>
              <c:f>'5275C'!$AI$11:$AI$37</c:f>
              <c:numCache>
                <c:formatCode>General</c:formatCode>
                <c:ptCount val="27"/>
                <c:pt idx="0">
                  <c:v>1.1795863717098116E-10</c:v>
                </c:pt>
                <c:pt idx="1">
                  <c:v>3.4472566871325059E-9</c:v>
                </c:pt>
                <c:pt idx="2">
                  <c:v>7.8459200559594618E-8</c:v>
                </c:pt>
                <c:pt idx="3">
                  <c:v>1.390722606149645E-6</c:v>
                </c:pt>
                <c:pt idx="4">
                  <c:v>1.9198333388833411E-5</c:v>
                </c:pt>
                <c:pt idx="5">
                  <c:v>2.064015354140387E-4</c:v>
                </c:pt>
                <c:pt idx="6">
                  <c:v>1.7281788974138216E-3</c:v>
                </c:pt>
                <c:pt idx="7">
                  <c:v>1.1269141997607098E-2</c:v>
                </c:pt>
                <c:pt idx="8">
                  <c:v>5.7229425253333611E-2</c:v>
                </c:pt>
                <c:pt idx="9">
                  <c:v>0.22634676768558343</c:v>
                </c:pt>
                <c:pt idx="10">
                  <c:v>0.69719712752327057</c:v>
                </c:pt>
                <c:pt idx="11">
                  <c:v>1.6724889642404046</c:v>
                </c:pt>
                <c:pt idx="12">
                  <c:v>3.1246207462921443</c:v>
                </c:pt>
                <c:pt idx="13">
                  <c:v>4.54629635979299</c:v>
                </c:pt>
                <c:pt idx="14">
                  <c:v>5.1516286872827717</c:v>
                </c:pt>
                <c:pt idx="15">
                  <c:v>4.54629635979299</c:v>
                </c:pt>
                <c:pt idx="16">
                  <c:v>3.1246207462921443</c:v>
                </c:pt>
                <c:pt idx="17">
                  <c:v>1.6724889642404046</c:v>
                </c:pt>
                <c:pt idx="18">
                  <c:v>0.69719712752327057</c:v>
                </c:pt>
                <c:pt idx="19">
                  <c:v>0.22634676768558343</c:v>
                </c:pt>
                <c:pt idx="20">
                  <c:v>5.7229425253333611E-2</c:v>
                </c:pt>
                <c:pt idx="21">
                  <c:v>1.1269141997607098E-2</c:v>
                </c:pt>
                <c:pt idx="22">
                  <c:v>1.7281788974138216E-3</c:v>
                </c:pt>
                <c:pt idx="23">
                  <c:v>2.064015354140387E-4</c:v>
                </c:pt>
                <c:pt idx="24">
                  <c:v>1.9198333388833411E-5</c:v>
                </c:pt>
                <c:pt idx="25">
                  <c:v>1.390722606149645E-6</c:v>
                </c:pt>
                <c:pt idx="26">
                  <c:v>7.8459200559594618E-8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13248"/>
        <c:axId val="65014784"/>
      </c:barChart>
      <c:catAx>
        <c:axId val="650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014784"/>
        <c:crosses val="autoZero"/>
        <c:auto val="1"/>
        <c:lblAlgn val="ctr"/>
        <c:lblOffset val="100"/>
        <c:noMultiLvlLbl val="0"/>
      </c:catAx>
      <c:valAx>
        <c:axId val="65014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01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5275_edge_05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invertIfNegative val="0"/>
          <c:cat>
            <c:numRef>
              <c:f>'5275C'!$AS$8:$AS$34</c:f>
              <c:numCache>
                <c:formatCode>General</c:formatCode>
                <c:ptCount val="27"/>
                <c:pt idx="0">
                  <c:v>0.45299999999999996</c:v>
                </c:pt>
                <c:pt idx="1">
                  <c:v>0.45599999999999996</c:v>
                </c:pt>
                <c:pt idx="2">
                  <c:v>0.45899999999999996</c:v>
                </c:pt>
                <c:pt idx="3">
                  <c:v>0.46199999999999997</c:v>
                </c:pt>
                <c:pt idx="4">
                  <c:v>0.46499999999999997</c:v>
                </c:pt>
                <c:pt idx="5">
                  <c:v>0.46799999999999997</c:v>
                </c:pt>
                <c:pt idx="6">
                  <c:v>0.47099999999999997</c:v>
                </c:pt>
                <c:pt idx="7">
                  <c:v>0.47399999999999998</c:v>
                </c:pt>
                <c:pt idx="8">
                  <c:v>0.47699999999999998</c:v>
                </c:pt>
                <c:pt idx="9">
                  <c:v>0.48</c:v>
                </c:pt>
                <c:pt idx="10">
                  <c:v>0.48299999999999998</c:v>
                </c:pt>
                <c:pt idx="11">
                  <c:v>0.48599999999999999</c:v>
                </c:pt>
                <c:pt idx="12">
                  <c:v>0.48899999999999999</c:v>
                </c:pt>
                <c:pt idx="13">
                  <c:v>0.49199999999999999</c:v>
                </c:pt>
                <c:pt idx="14">
                  <c:v>0.495</c:v>
                </c:pt>
                <c:pt idx="15">
                  <c:v>0.498</c:v>
                </c:pt>
                <c:pt idx="16">
                  <c:v>0.501</c:v>
                </c:pt>
                <c:pt idx="17">
                  <c:v>0.504</c:v>
                </c:pt>
                <c:pt idx="18">
                  <c:v>0.50700000000000001</c:v>
                </c:pt>
                <c:pt idx="19">
                  <c:v>0.51</c:v>
                </c:pt>
                <c:pt idx="20">
                  <c:v>0.51300000000000001</c:v>
                </c:pt>
                <c:pt idx="21">
                  <c:v>0.51600000000000001</c:v>
                </c:pt>
                <c:pt idx="22">
                  <c:v>0.51900000000000002</c:v>
                </c:pt>
                <c:pt idx="23">
                  <c:v>0.52200000000000002</c:v>
                </c:pt>
                <c:pt idx="24">
                  <c:v>0.52500000000000002</c:v>
                </c:pt>
                <c:pt idx="25">
                  <c:v>0.52800000000000002</c:v>
                </c:pt>
                <c:pt idx="26">
                  <c:v>0.53100000000000003</c:v>
                </c:pt>
              </c:numCache>
            </c:numRef>
          </c:cat>
          <c:val>
            <c:numRef>
              <c:f>'5275C'!$AT$8:$AT$34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11</c:v>
                </c:pt>
                <c:pt idx="14">
                  <c:v>10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gaussian</c:v>
          </c:tx>
          <c:invertIfNegative val="0"/>
          <c:cat>
            <c:numRef>
              <c:f>'5275C'!$AS$8:$AS$34</c:f>
              <c:numCache>
                <c:formatCode>General</c:formatCode>
                <c:ptCount val="27"/>
                <c:pt idx="0">
                  <c:v>0.45299999999999996</c:v>
                </c:pt>
                <c:pt idx="1">
                  <c:v>0.45599999999999996</c:v>
                </c:pt>
                <c:pt idx="2">
                  <c:v>0.45899999999999996</c:v>
                </c:pt>
                <c:pt idx="3">
                  <c:v>0.46199999999999997</c:v>
                </c:pt>
                <c:pt idx="4">
                  <c:v>0.46499999999999997</c:v>
                </c:pt>
                <c:pt idx="5">
                  <c:v>0.46799999999999997</c:v>
                </c:pt>
                <c:pt idx="6">
                  <c:v>0.47099999999999997</c:v>
                </c:pt>
                <c:pt idx="7">
                  <c:v>0.47399999999999998</c:v>
                </c:pt>
                <c:pt idx="8">
                  <c:v>0.47699999999999998</c:v>
                </c:pt>
                <c:pt idx="9">
                  <c:v>0.48</c:v>
                </c:pt>
                <c:pt idx="10">
                  <c:v>0.48299999999999998</c:v>
                </c:pt>
                <c:pt idx="11">
                  <c:v>0.48599999999999999</c:v>
                </c:pt>
                <c:pt idx="12">
                  <c:v>0.48899999999999999</c:v>
                </c:pt>
                <c:pt idx="13">
                  <c:v>0.49199999999999999</c:v>
                </c:pt>
                <c:pt idx="14">
                  <c:v>0.495</c:v>
                </c:pt>
                <c:pt idx="15">
                  <c:v>0.498</c:v>
                </c:pt>
                <c:pt idx="16">
                  <c:v>0.501</c:v>
                </c:pt>
                <c:pt idx="17">
                  <c:v>0.504</c:v>
                </c:pt>
                <c:pt idx="18">
                  <c:v>0.50700000000000001</c:v>
                </c:pt>
                <c:pt idx="19">
                  <c:v>0.51</c:v>
                </c:pt>
                <c:pt idx="20">
                  <c:v>0.51300000000000001</c:v>
                </c:pt>
                <c:pt idx="21">
                  <c:v>0.51600000000000001</c:v>
                </c:pt>
                <c:pt idx="22">
                  <c:v>0.51900000000000002</c:v>
                </c:pt>
                <c:pt idx="23">
                  <c:v>0.52200000000000002</c:v>
                </c:pt>
                <c:pt idx="24">
                  <c:v>0.52500000000000002</c:v>
                </c:pt>
                <c:pt idx="25">
                  <c:v>0.52800000000000002</c:v>
                </c:pt>
                <c:pt idx="26">
                  <c:v>0.53100000000000003</c:v>
                </c:pt>
              </c:numCache>
            </c:numRef>
          </c:cat>
          <c:val>
            <c:numRef>
              <c:f>'5275C'!$AU$8:$AU$34</c:f>
              <c:numCache>
                <c:formatCode>General</c:formatCode>
                <c:ptCount val="27"/>
                <c:pt idx="0">
                  <c:v>7.8459200559594618E-8</c:v>
                </c:pt>
                <c:pt idx="1">
                  <c:v>1.390722606149645E-6</c:v>
                </c:pt>
                <c:pt idx="2">
                  <c:v>1.9198333388833411E-5</c:v>
                </c:pt>
                <c:pt idx="3">
                  <c:v>2.064015354140387E-4</c:v>
                </c:pt>
                <c:pt idx="4">
                  <c:v>1.7281788974138216E-3</c:v>
                </c:pt>
                <c:pt idx="5">
                  <c:v>1.1269141997607098E-2</c:v>
                </c:pt>
                <c:pt idx="6">
                  <c:v>5.7229425253333611E-2</c:v>
                </c:pt>
                <c:pt idx="7">
                  <c:v>0.22634676768558343</c:v>
                </c:pt>
                <c:pt idx="8">
                  <c:v>0.69719712752327057</c:v>
                </c:pt>
                <c:pt idx="9">
                  <c:v>1.6724889642404046</c:v>
                </c:pt>
                <c:pt idx="10">
                  <c:v>3.1246207462921443</c:v>
                </c:pt>
                <c:pt idx="11">
                  <c:v>4.54629635979299</c:v>
                </c:pt>
                <c:pt idx="12">
                  <c:v>5.1516286872827717</c:v>
                </c:pt>
                <c:pt idx="13">
                  <c:v>4.54629635979299</c:v>
                </c:pt>
                <c:pt idx="14">
                  <c:v>3.1246207462921443</c:v>
                </c:pt>
                <c:pt idx="15">
                  <c:v>1.6724889642404046</c:v>
                </c:pt>
                <c:pt idx="16">
                  <c:v>0.69719712752327057</c:v>
                </c:pt>
                <c:pt idx="17">
                  <c:v>0.22634676768558343</c:v>
                </c:pt>
                <c:pt idx="18">
                  <c:v>5.7229425253333611E-2</c:v>
                </c:pt>
                <c:pt idx="19">
                  <c:v>1.1269141997607098E-2</c:v>
                </c:pt>
                <c:pt idx="20">
                  <c:v>1.7281788974138216E-3</c:v>
                </c:pt>
                <c:pt idx="21">
                  <c:v>2.064015354140387E-4</c:v>
                </c:pt>
                <c:pt idx="22">
                  <c:v>1.9198333388833411E-5</c:v>
                </c:pt>
                <c:pt idx="23">
                  <c:v>1.390722606149645E-6</c:v>
                </c:pt>
                <c:pt idx="24">
                  <c:v>7.8459200559594618E-8</c:v>
                </c:pt>
                <c:pt idx="25">
                  <c:v>3.4472566871325059E-9</c:v>
                </c:pt>
                <c:pt idx="26">
                  <c:v>1.1795863717098116E-10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27456"/>
        <c:axId val="64992384"/>
      </c:barChart>
      <c:catAx>
        <c:axId val="6502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992384"/>
        <c:crosses val="autoZero"/>
        <c:auto val="1"/>
        <c:lblAlgn val="ctr"/>
        <c:lblOffset val="100"/>
        <c:noMultiLvlLbl val="0"/>
      </c:catAx>
      <c:valAx>
        <c:axId val="64992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02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9</xdr:row>
      <xdr:rowOff>41910</xdr:rowOff>
    </xdr:from>
    <xdr:to>
      <xdr:col>21</xdr:col>
      <xdr:colOff>304800</xdr:colOff>
      <xdr:row>29</xdr:row>
      <xdr:rowOff>99060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5</xdr:row>
      <xdr:rowOff>87630</xdr:rowOff>
    </xdr:from>
    <xdr:to>
      <xdr:col>19</xdr:col>
      <xdr:colOff>518160</xdr:colOff>
      <xdr:row>30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266700</xdr:colOff>
      <xdr:row>14</xdr:row>
      <xdr:rowOff>179070</xdr:rowOff>
    </xdr:from>
    <xdr:to>
      <xdr:col>24</xdr:col>
      <xdr:colOff>571500</xdr:colOff>
      <xdr:row>29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8</xdr:row>
      <xdr:rowOff>3810</xdr:rowOff>
    </xdr:from>
    <xdr:to>
      <xdr:col>17</xdr:col>
      <xdr:colOff>198120</xdr:colOff>
      <xdr:row>23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358140</xdr:colOff>
      <xdr:row>11</xdr:row>
      <xdr:rowOff>30480</xdr:rowOff>
    </xdr:from>
    <xdr:to>
      <xdr:col>28</xdr:col>
      <xdr:colOff>53340</xdr:colOff>
      <xdr:row>26</xdr:row>
      <xdr:rowOff>22860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472440</xdr:colOff>
      <xdr:row>13</xdr:row>
      <xdr:rowOff>83820</xdr:rowOff>
    </xdr:from>
    <xdr:to>
      <xdr:col>40</xdr:col>
      <xdr:colOff>167640</xdr:colOff>
      <xdr:row>28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60960</xdr:colOff>
      <xdr:row>7</xdr:row>
      <xdr:rowOff>38100</xdr:rowOff>
    </xdr:from>
    <xdr:to>
      <xdr:col>20</xdr:col>
      <xdr:colOff>365760</xdr:colOff>
      <xdr:row>22</xdr:row>
      <xdr:rowOff>30480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480060</xdr:colOff>
      <xdr:row>9</xdr:row>
      <xdr:rowOff>106680</xdr:rowOff>
    </xdr:from>
    <xdr:to>
      <xdr:col>31</xdr:col>
      <xdr:colOff>175260</xdr:colOff>
      <xdr:row>24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0</xdr:colOff>
      <xdr:row>9</xdr:row>
      <xdr:rowOff>0</xdr:rowOff>
    </xdr:from>
    <xdr:to>
      <xdr:col>46</xdr:col>
      <xdr:colOff>304800</xdr:colOff>
      <xdr:row>24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0</xdr:colOff>
      <xdr:row>13</xdr:row>
      <xdr:rowOff>0</xdr:rowOff>
    </xdr:from>
    <xdr:to>
      <xdr:col>58</xdr:col>
      <xdr:colOff>304800</xdr:colOff>
      <xdr:row>28</xdr:row>
      <xdr:rowOff>7620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12</xdr:row>
      <xdr:rowOff>95250</xdr:rowOff>
    </xdr:from>
    <xdr:to>
      <xdr:col>15</xdr:col>
      <xdr:colOff>38100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259080</xdr:colOff>
      <xdr:row>4</xdr:row>
      <xdr:rowOff>68580</xdr:rowOff>
    </xdr:from>
    <xdr:to>
      <xdr:col>24</xdr:col>
      <xdr:colOff>563880</xdr:colOff>
      <xdr:row>19</xdr:row>
      <xdr:rowOff>60960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198120</xdr:colOff>
      <xdr:row>1</xdr:row>
      <xdr:rowOff>160020</xdr:rowOff>
    </xdr:from>
    <xdr:to>
      <xdr:col>35</xdr:col>
      <xdr:colOff>502920</xdr:colOff>
      <xdr:row>16</xdr:row>
      <xdr:rowOff>144780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426720</xdr:colOff>
      <xdr:row>14</xdr:row>
      <xdr:rowOff>49530</xdr:rowOff>
    </xdr:from>
    <xdr:to>
      <xdr:col>13</xdr:col>
      <xdr:colOff>121920</xdr:colOff>
      <xdr:row>29</xdr:row>
      <xdr:rowOff>49530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213360</xdr:colOff>
      <xdr:row>8</xdr:row>
      <xdr:rowOff>133350</xdr:rowOff>
    </xdr:from>
    <xdr:to>
      <xdr:col>22</xdr:col>
      <xdr:colOff>518160</xdr:colOff>
      <xdr:row>23</xdr:row>
      <xdr:rowOff>125730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76200</xdr:colOff>
      <xdr:row>8</xdr:row>
      <xdr:rowOff>156210</xdr:rowOff>
    </xdr:from>
    <xdr:to>
      <xdr:col>32</xdr:col>
      <xdr:colOff>381000</xdr:colOff>
      <xdr:row>23</xdr:row>
      <xdr:rowOff>140970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A8" sqref="A8:O13"/>
    </sheetView>
  </sheetViews>
  <sheetFormatPr defaultRowHeight="14.4" x14ac:dyDescent="0.3"/>
  <sheetData>
    <row r="1" spans="1:26" x14ac:dyDescent="0.3">
      <c r="A1" t="s">
        <v>59</v>
      </c>
      <c r="B1" t="s">
        <v>56</v>
      </c>
      <c r="C1" t="s">
        <v>57</v>
      </c>
      <c r="D1" t="s">
        <v>58</v>
      </c>
      <c r="F1" t="s">
        <v>44</v>
      </c>
      <c r="G1" t="s">
        <v>45</v>
      </c>
      <c r="H1" t="s">
        <v>69</v>
      </c>
      <c r="I1" t="s">
        <v>66</v>
      </c>
      <c r="J1" t="s">
        <v>46</v>
      </c>
      <c r="K1" t="s">
        <v>47</v>
      </c>
      <c r="L1" t="s">
        <v>48</v>
      </c>
      <c r="M1" t="s">
        <v>74</v>
      </c>
      <c r="N1" t="s">
        <v>75</v>
      </c>
      <c r="P1" t="s">
        <v>81</v>
      </c>
      <c r="Q1" s="9">
        <v>6845</v>
      </c>
      <c r="R1" s="8">
        <v>6809</v>
      </c>
      <c r="S1" s="7">
        <v>7029</v>
      </c>
      <c r="T1" s="8">
        <v>5613</v>
      </c>
      <c r="U1" s="8">
        <v>5613</v>
      </c>
      <c r="V1" s="7">
        <v>5275</v>
      </c>
      <c r="W1" s="8">
        <v>7028</v>
      </c>
      <c r="X1" s="7">
        <v>5134</v>
      </c>
      <c r="Y1">
        <v>3057</v>
      </c>
      <c r="Z1">
        <v>5385</v>
      </c>
    </row>
    <row r="2" spans="1:26" s="9" customFormat="1" x14ac:dyDescent="0.3">
      <c r="A2" s="9">
        <v>1</v>
      </c>
      <c r="B2" s="9">
        <v>12</v>
      </c>
      <c r="C2" s="9">
        <v>6845</v>
      </c>
      <c r="D2" s="9">
        <v>0.05</v>
      </c>
      <c r="P2" s="9" t="s">
        <v>41</v>
      </c>
      <c r="Q2" s="9">
        <v>0.05</v>
      </c>
      <c r="R2" s="9">
        <v>0.05</v>
      </c>
      <c r="S2" s="9">
        <v>0.22500000000000001</v>
      </c>
      <c r="T2" s="9">
        <v>0.35</v>
      </c>
      <c r="U2" s="9">
        <v>0.35</v>
      </c>
      <c r="V2" s="9">
        <v>0.5</v>
      </c>
      <c r="W2" s="9">
        <v>0.625</v>
      </c>
      <c r="X2" s="9">
        <v>0.75</v>
      </c>
      <c r="Y2" s="9">
        <v>0.87</v>
      </c>
      <c r="Z2" s="9">
        <v>1</v>
      </c>
    </row>
    <row r="3" spans="1:26" s="8" customFormat="1" x14ac:dyDescent="0.3">
      <c r="A3" s="8">
        <v>1</v>
      </c>
      <c r="B3" s="8">
        <v>13</v>
      </c>
      <c r="C3" s="8">
        <v>6809</v>
      </c>
      <c r="D3" s="8">
        <v>0.05</v>
      </c>
      <c r="E3" s="8" t="s">
        <v>14</v>
      </c>
      <c r="H3" s="8">
        <v>54.005000000000003</v>
      </c>
      <c r="I3" s="8">
        <v>51.253999999999998</v>
      </c>
      <c r="K3" s="8">
        <v>51.823999999999998</v>
      </c>
      <c r="P3" t="s">
        <v>44</v>
      </c>
      <c r="S3" s="9"/>
      <c r="T3" s="9"/>
      <c r="U3" s="9"/>
      <c r="V3" s="7">
        <v>0.53400000000000003</v>
      </c>
      <c r="W3" s="8">
        <v>0.53900000000000003</v>
      </c>
      <c r="X3" s="7">
        <v>0.79200000000000004</v>
      </c>
      <c r="Y3" s="9"/>
      <c r="Z3" s="9"/>
    </row>
    <row r="4" spans="1:26" s="8" customFormat="1" x14ac:dyDescent="0.3">
      <c r="E4" s="8" t="s">
        <v>15</v>
      </c>
      <c r="H4" s="8">
        <v>3.4430000000000001</v>
      </c>
      <c r="I4" s="8">
        <v>2.766</v>
      </c>
      <c r="K4" s="8">
        <v>2.2519999999999998</v>
      </c>
      <c r="P4" t="s">
        <v>45</v>
      </c>
      <c r="S4" s="9"/>
      <c r="T4" s="9"/>
      <c r="U4" s="9"/>
      <c r="V4" s="7">
        <v>0.47699999999999998</v>
      </c>
      <c r="X4" s="7"/>
      <c r="Y4" s="9"/>
      <c r="Z4" s="9"/>
    </row>
    <row r="5" spans="1:26" s="8" customFormat="1" x14ac:dyDescent="0.3">
      <c r="E5" s="8" t="s">
        <v>16</v>
      </c>
      <c r="H5" s="8">
        <v>47.347000000000001</v>
      </c>
      <c r="I5" s="8">
        <v>44.643999999999998</v>
      </c>
      <c r="K5" s="8">
        <v>48.026000000000003</v>
      </c>
      <c r="P5" t="s">
        <v>69</v>
      </c>
      <c r="R5" s="8">
        <v>5.4004999999999997E-2</v>
      </c>
      <c r="S5" s="9"/>
      <c r="T5" s="9"/>
      <c r="U5" s="9"/>
      <c r="V5" s="7"/>
      <c r="W5" s="8">
        <v>0.57599999999999996</v>
      </c>
      <c r="X5" s="7"/>
      <c r="Y5" s="9"/>
      <c r="Z5" s="9"/>
    </row>
    <row r="6" spans="1:26" s="8" customFormat="1" x14ac:dyDescent="0.3">
      <c r="E6" s="8" t="s">
        <v>17</v>
      </c>
      <c r="H6" s="8">
        <v>63.95</v>
      </c>
      <c r="I6" s="8">
        <v>59.085000000000001</v>
      </c>
      <c r="K6" s="8">
        <v>59.213999999999999</v>
      </c>
      <c r="P6" t="s">
        <v>66</v>
      </c>
      <c r="R6" s="8">
        <v>5.1254000000000001E-2</v>
      </c>
      <c r="S6" s="9"/>
      <c r="T6" s="9"/>
      <c r="U6" s="9"/>
      <c r="V6" s="7"/>
      <c r="W6" s="8">
        <v>0.55200000000000005</v>
      </c>
      <c r="X6" s="7">
        <v>0.78200000000000003</v>
      </c>
      <c r="Y6" s="9"/>
      <c r="Z6" s="9"/>
    </row>
    <row r="7" spans="1:26" s="7" customFormat="1" x14ac:dyDescent="0.3">
      <c r="A7" s="7">
        <v>1</v>
      </c>
      <c r="B7" s="7">
        <v>1</v>
      </c>
      <c r="C7" s="7">
        <v>7029</v>
      </c>
      <c r="D7" s="7">
        <v>0.22500000000000001</v>
      </c>
      <c r="P7" t="s">
        <v>46</v>
      </c>
      <c r="R7" s="8"/>
      <c r="S7" s="9"/>
      <c r="T7" s="9"/>
      <c r="U7" s="9"/>
      <c r="V7" s="7">
        <v>0.48899999999999999</v>
      </c>
      <c r="X7" s="7">
        <v>0.77200000000000002</v>
      </c>
      <c r="Y7" s="9"/>
      <c r="Z7" s="9"/>
    </row>
    <row r="8" spans="1:26" s="8" customFormat="1" x14ac:dyDescent="0.3">
      <c r="A8" s="10">
        <v>1</v>
      </c>
      <c r="B8" s="10">
        <v>8</v>
      </c>
      <c r="C8" s="10">
        <v>5613</v>
      </c>
      <c r="D8" s="10">
        <v>0.35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t="s">
        <v>47</v>
      </c>
      <c r="R8" s="8">
        <v>5.1824000000000002E-2</v>
      </c>
      <c r="S8" s="9"/>
      <c r="T8" s="9"/>
      <c r="U8" s="9"/>
      <c r="V8" s="7">
        <v>0.50800000000000001</v>
      </c>
      <c r="Y8" s="9"/>
      <c r="Z8" s="9"/>
    </row>
    <row r="9" spans="1:26" s="8" customFormat="1" x14ac:dyDescent="0.3">
      <c r="A9" s="10">
        <v>1</v>
      </c>
      <c r="B9" s="10">
        <v>14</v>
      </c>
      <c r="C9" s="10">
        <v>5613</v>
      </c>
      <c r="D9" s="10">
        <v>0.35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t="s">
        <v>48</v>
      </c>
      <c r="S9" s="9"/>
      <c r="T9" s="9"/>
      <c r="U9" s="9"/>
      <c r="V9" s="7">
        <v>0.46500000000000002</v>
      </c>
      <c r="Y9" s="9"/>
      <c r="Z9" s="9"/>
    </row>
    <row r="10" spans="1:26" s="8" customForma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26" s="8" customForma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6" s="8" customForma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26" s="8" customForma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6" s="7" customFormat="1" x14ac:dyDescent="0.3">
      <c r="A14" s="7">
        <v>1</v>
      </c>
      <c r="B14" s="7">
        <v>5</v>
      </c>
      <c r="C14" s="7">
        <v>5275</v>
      </c>
      <c r="D14" s="7">
        <v>0.5</v>
      </c>
      <c r="F14" s="7" t="s">
        <v>40</v>
      </c>
      <c r="L14" s="7" t="s">
        <v>49</v>
      </c>
    </row>
    <row r="15" spans="1:26" s="7" customFormat="1" x14ac:dyDescent="0.3">
      <c r="E15" s="7" t="s">
        <v>14</v>
      </c>
      <c r="F15" s="7">
        <v>0.53400000000000003</v>
      </c>
      <c r="G15" s="7">
        <v>0.47699999999999998</v>
      </c>
      <c r="J15" s="7">
        <v>0.48899999999999999</v>
      </c>
      <c r="K15" s="7">
        <v>0.50800000000000001</v>
      </c>
      <c r="L15" s="7">
        <v>0.46500000000000002</v>
      </c>
    </row>
    <row r="16" spans="1:26" s="7" customFormat="1" x14ac:dyDescent="0.3">
      <c r="E16" s="7" t="s">
        <v>15</v>
      </c>
      <c r="F16" s="7">
        <v>6.0000000000000001E-3</v>
      </c>
      <c r="G16" s="7">
        <v>7.0000000000000001E-3</v>
      </c>
      <c r="J16" s="7">
        <v>6.0000000000000001E-3</v>
      </c>
      <c r="K16" s="7">
        <v>7.0000000000000001E-3</v>
      </c>
      <c r="L16" s="7">
        <v>8.0000000000000002E-3</v>
      </c>
    </row>
    <row r="17" spans="1:12" s="7" customFormat="1" x14ac:dyDescent="0.3">
      <c r="E17" s="7" t="s">
        <v>16</v>
      </c>
      <c r="F17" s="7">
        <v>0.52400000000000002</v>
      </c>
      <c r="G17" s="7">
        <v>0.46500000000000002</v>
      </c>
      <c r="J17" s="7">
        <v>0.46899999999999997</v>
      </c>
      <c r="K17" s="7">
        <v>0.495</v>
      </c>
      <c r="L17" s="7">
        <v>0.44900000000000001</v>
      </c>
    </row>
    <row r="18" spans="1:12" s="7" customFormat="1" x14ac:dyDescent="0.3">
      <c r="E18" s="7" t="s">
        <v>17</v>
      </c>
      <c r="F18" s="7">
        <v>0.55500000000000005</v>
      </c>
      <c r="G18" s="7">
        <v>0.49</v>
      </c>
      <c r="J18" s="7">
        <v>0.5</v>
      </c>
      <c r="K18" s="7">
        <v>0.52700000000000002</v>
      </c>
      <c r="L18" s="7">
        <v>0.48</v>
      </c>
    </row>
    <row r="19" spans="1:12" s="8" customFormat="1" x14ac:dyDescent="0.3">
      <c r="A19" s="8">
        <v>1</v>
      </c>
      <c r="B19" s="8">
        <v>2</v>
      </c>
      <c r="C19" s="8">
        <v>7028</v>
      </c>
      <c r="D19" s="8">
        <v>0.625</v>
      </c>
      <c r="E19" s="8" t="s">
        <v>76</v>
      </c>
      <c r="F19" s="8">
        <v>0.53900000000000003</v>
      </c>
      <c r="H19" s="8">
        <v>0.57599999999999996</v>
      </c>
      <c r="I19" s="8">
        <v>0.55200000000000005</v>
      </c>
    </row>
    <row r="20" spans="1:12" s="8" customFormat="1" x14ac:dyDescent="0.3">
      <c r="E20" s="8" t="s">
        <v>77</v>
      </c>
      <c r="F20" s="8">
        <v>1.2E-2</v>
      </c>
      <c r="H20" s="8">
        <v>1.2999999999999999E-2</v>
      </c>
      <c r="I20" s="8">
        <v>1.4E-2</v>
      </c>
    </row>
    <row r="21" spans="1:12" s="8" customFormat="1" x14ac:dyDescent="0.3">
      <c r="E21" s="8" t="s">
        <v>78</v>
      </c>
      <c r="F21" s="8">
        <v>0.51300000000000001</v>
      </c>
      <c r="H21" s="8">
        <v>0.55700000000000005</v>
      </c>
      <c r="I21" s="8">
        <v>0.52900000000000003</v>
      </c>
    </row>
    <row r="22" spans="1:12" s="8" customFormat="1" x14ac:dyDescent="0.3">
      <c r="E22" s="8" t="s">
        <v>79</v>
      </c>
      <c r="F22" s="8">
        <v>0.57399999999999995</v>
      </c>
      <c r="H22" s="8">
        <v>0.60599999999999998</v>
      </c>
      <c r="I22" s="8">
        <v>0.58399999999999996</v>
      </c>
    </row>
    <row r="23" spans="1:12" s="7" customFormat="1" x14ac:dyDescent="0.3">
      <c r="A23" s="7">
        <v>1</v>
      </c>
      <c r="B23" s="7">
        <v>4</v>
      </c>
      <c r="C23" s="7">
        <v>5134</v>
      </c>
      <c r="D23" s="7">
        <v>0.75</v>
      </c>
      <c r="E23" s="7" t="s">
        <v>14</v>
      </c>
      <c r="F23" s="7">
        <v>0.79200000000000004</v>
      </c>
      <c r="I23" s="7">
        <v>0.78200000000000003</v>
      </c>
      <c r="J23" s="7">
        <v>0.77200000000000002</v>
      </c>
    </row>
    <row r="24" spans="1:12" s="7" customFormat="1" x14ac:dyDescent="0.3">
      <c r="E24" s="7" t="s">
        <v>15</v>
      </c>
      <c r="F24" s="7">
        <v>2.1000000000000001E-2</v>
      </c>
      <c r="I24" s="7">
        <v>1.6E-2</v>
      </c>
      <c r="J24" s="7">
        <v>1.2999999999999999E-2</v>
      </c>
    </row>
    <row r="25" spans="1:12" s="7" customFormat="1" x14ac:dyDescent="0.3">
      <c r="E25" s="7" t="s">
        <v>16</v>
      </c>
      <c r="F25" s="7">
        <v>0.76500000000000001</v>
      </c>
      <c r="I25" s="7">
        <v>0.751</v>
      </c>
      <c r="J25" s="7">
        <v>0.754</v>
      </c>
    </row>
    <row r="26" spans="1:12" s="7" customFormat="1" x14ac:dyDescent="0.3">
      <c r="E26" s="7" t="s">
        <v>17</v>
      </c>
      <c r="F26" s="7">
        <v>0.83799999999999997</v>
      </c>
      <c r="I26" s="7">
        <v>0.82</v>
      </c>
      <c r="J26" s="7">
        <v>0.81799999999999995</v>
      </c>
    </row>
    <row r="27" spans="1:12" x14ac:dyDescent="0.3">
      <c r="A27">
        <v>1</v>
      </c>
      <c r="B27">
        <v>3</v>
      </c>
      <c r="C27">
        <v>3057</v>
      </c>
      <c r="D27">
        <v>0.87</v>
      </c>
    </row>
    <row r="28" spans="1:12" x14ac:dyDescent="0.3">
      <c r="A28">
        <v>1</v>
      </c>
      <c r="B28">
        <v>15</v>
      </c>
      <c r="C28">
        <v>5385</v>
      </c>
      <c r="D28">
        <v>1</v>
      </c>
    </row>
    <row r="29" spans="1:12" x14ac:dyDescent="0.3">
      <c r="A29" s="6"/>
      <c r="B29" s="6"/>
      <c r="C29" s="6"/>
      <c r="D29" s="6"/>
    </row>
    <row r="30" spans="1:12" x14ac:dyDescent="0.3">
      <c r="A30" s="6"/>
      <c r="B30" s="6"/>
      <c r="C30" s="6"/>
      <c r="D30" s="6"/>
    </row>
    <row r="31" spans="1:12" x14ac:dyDescent="0.3">
      <c r="A31" s="6"/>
      <c r="B31" s="6"/>
      <c r="C31" s="6"/>
      <c r="D31" s="6"/>
    </row>
    <row r="32" spans="1:12" x14ac:dyDescent="0.3">
      <c r="A32" s="6"/>
      <c r="B32" s="6"/>
      <c r="C32" s="6"/>
      <c r="D32" s="6"/>
    </row>
    <row r="33" spans="1:4" x14ac:dyDescent="0.3">
      <c r="A33" s="6"/>
      <c r="B33" s="6"/>
      <c r="C33" s="6"/>
      <c r="D33" s="6"/>
    </row>
    <row r="34" spans="1:4" x14ac:dyDescent="0.3">
      <c r="A34" s="6"/>
      <c r="B34" s="6"/>
      <c r="C34" s="6"/>
      <c r="D34" s="6"/>
    </row>
  </sheetData>
  <sortState ref="B2:E11">
    <sortCondition ref="D2:D1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B22" sqref="B22"/>
    </sheetView>
  </sheetViews>
  <sheetFormatPr defaultRowHeight="14.4" x14ac:dyDescent="0.3"/>
  <cols>
    <col min="14" max="14" width="12" bestFit="1" customWidth="1"/>
  </cols>
  <sheetData>
    <row r="1" spans="1:22" ht="15" thickBot="1" x14ac:dyDescent="0.35">
      <c r="D1">
        <f>$J$4-2*$J$5</f>
        <v>0.37998856122184727</v>
      </c>
      <c r="E1">
        <f>($J$4-$J$5)</f>
        <v>0.38413316949981252</v>
      </c>
      <c r="F1">
        <f>$J$4</f>
        <v>0.38827777777777772</v>
      </c>
      <c r="G1">
        <f>$J$4+$J$5</f>
        <v>0.39242238605574292</v>
      </c>
    </row>
    <row r="2" spans="1:22" x14ac:dyDescent="0.3">
      <c r="C2">
        <f>$J$4-2*$J$5</f>
        <v>0.37998856122184727</v>
      </c>
      <c r="D2">
        <f>$J$4-$J$5</f>
        <v>0.38413316949981252</v>
      </c>
      <c r="E2">
        <f>$J$4</f>
        <v>0.38827777777777772</v>
      </c>
      <c r="F2">
        <f>$J$4+$J$5</f>
        <v>0.39242238605574292</v>
      </c>
      <c r="G2">
        <f>$J$4+2*$J$5</f>
        <v>0.39656699433370818</v>
      </c>
      <c r="U2" s="1" t="s">
        <v>10</v>
      </c>
      <c r="V2" s="1" t="s">
        <v>11</v>
      </c>
    </row>
    <row r="3" spans="1:22" x14ac:dyDescent="0.3">
      <c r="A3" t="s">
        <v>0</v>
      </c>
      <c r="B3" t="s">
        <v>5</v>
      </c>
      <c r="C3" t="s">
        <v>39</v>
      </c>
      <c r="D3" t="s">
        <v>38</v>
      </c>
      <c r="E3" t="s">
        <v>37</v>
      </c>
      <c r="F3" t="s">
        <v>36</v>
      </c>
      <c r="G3" t="s">
        <v>35</v>
      </c>
      <c r="L3" t="s">
        <v>34</v>
      </c>
      <c r="N3" t="s">
        <v>33</v>
      </c>
      <c r="O3">
        <v>15</v>
      </c>
      <c r="P3" t="s">
        <v>32</v>
      </c>
      <c r="U3" s="2">
        <v>0.37584395294388206</v>
      </c>
      <c r="V3" s="3">
        <v>0</v>
      </c>
    </row>
    <row r="4" spans="1:22" x14ac:dyDescent="0.3">
      <c r="A4">
        <v>1</v>
      </c>
      <c r="B4">
        <v>0.38800000000000001</v>
      </c>
      <c r="C4">
        <f t="shared" ref="C4:C39" si="0">IF(B4&lt;($J$4-2*$J$5),1,0)</f>
        <v>0</v>
      </c>
      <c r="D4">
        <f t="shared" ref="D4:D39" si="1">IF(AND(B4&gt;=($J$4-2*$J$5),B4&lt;$J$4-$J$5),1,0)</f>
        <v>0</v>
      </c>
      <c r="E4">
        <f t="shared" ref="E4:E39" si="2">IF(AND(B4&gt;=($J$4-$J$5),B4&lt;$J$4),1,0)</f>
        <v>1</v>
      </c>
      <c r="F4">
        <f t="shared" ref="F4:F39" si="3">IF(AND($B4&gt;=($J$4),$B4&lt;($J$4+$J$5)),1,0)</f>
        <v>0</v>
      </c>
      <c r="G4">
        <f t="shared" ref="G4:G39" si="4">IF(AND($B4&gt;=($J$4+$J$5),$B4&lt;($J$4+2*$J$5)),1,0)</f>
        <v>0</v>
      </c>
      <c r="I4" t="s">
        <v>31</v>
      </c>
      <c r="J4">
        <f>AVERAGE(B4:B40)</f>
        <v>0.38827777777777772</v>
      </c>
      <c r="L4">
        <v>0.35899999999999999</v>
      </c>
      <c r="M4">
        <f t="shared" ref="M4:M35" si="5">$I$38*EXP(-0.5*((L4-$J$4)/$J$5)^2)</f>
        <v>1.3973972529245295E-10</v>
      </c>
      <c r="N4">
        <f t="shared" ref="N4:N35" si="6">$O$3*EXP(-0.5*((L4-$O$4)/$O$5)^2)</f>
        <v>3.8651356637322242E-17</v>
      </c>
      <c r="O4">
        <v>0.39050000000000001</v>
      </c>
      <c r="P4" t="s">
        <v>30</v>
      </c>
      <c r="U4" s="2">
        <v>0.37998856122184727</v>
      </c>
      <c r="V4" s="3">
        <v>1</v>
      </c>
    </row>
    <row r="5" spans="1:22" x14ac:dyDescent="0.3">
      <c r="A5">
        <v>2</v>
      </c>
      <c r="B5">
        <v>0.39200000000000002</v>
      </c>
      <c r="C5">
        <f t="shared" si="0"/>
        <v>0</v>
      </c>
      <c r="D5">
        <f t="shared" si="1"/>
        <v>0</v>
      </c>
      <c r="E5">
        <f t="shared" si="2"/>
        <v>0</v>
      </c>
      <c r="F5">
        <f t="shared" si="3"/>
        <v>1</v>
      </c>
      <c r="G5">
        <f t="shared" si="4"/>
        <v>0</v>
      </c>
      <c r="I5" t="s">
        <v>29</v>
      </c>
      <c r="J5">
        <f>STDEV(B4:B40)</f>
        <v>4.1446082779652178E-3</v>
      </c>
      <c r="L5">
        <v>0.36</v>
      </c>
      <c r="M5">
        <f t="shared" si="5"/>
        <v>7.4625895229750453E-10</v>
      </c>
      <c r="N5">
        <f t="shared" si="6"/>
        <v>4.8550720106783179E-16</v>
      </c>
      <c r="O5">
        <v>3.5000000000000001E-3</v>
      </c>
      <c r="P5" t="s">
        <v>29</v>
      </c>
      <c r="T5" t="s">
        <v>26</v>
      </c>
      <c r="U5" s="2">
        <v>0.38413316949981252</v>
      </c>
      <c r="V5" s="3">
        <v>6</v>
      </c>
    </row>
    <row r="6" spans="1:22" x14ac:dyDescent="0.3">
      <c r="A6">
        <v>3</v>
      </c>
      <c r="B6">
        <v>0.38800000000000001</v>
      </c>
      <c r="C6">
        <f t="shared" si="0"/>
        <v>0</v>
      </c>
      <c r="D6">
        <f t="shared" si="1"/>
        <v>0</v>
      </c>
      <c r="E6">
        <f t="shared" si="2"/>
        <v>1</v>
      </c>
      <c r="F6">
        <f t="shared" si="3"/>
        <v>0</v>
      </c>
      <c r="G6">
        <f t="shared" si="4"/>
        <v>0</v>
      </c>
      <c r="L6">
        <v>0.36099999999999999</v>
      </c>
      <c r="M6">
        <f t="shared" si="5"/>
        <v>3.7599050635751321E-9</v>
      </c>
      <c r="N6">
        <f t="shared" si="6"/>
        <v>5.6204876620482769E-15</v>
      </c>
      <c r="S6">
        <f>$J$4-3*$J$5</f>
        <v>0.37584395294388206</v>
      </c>
      <c r="T6">
        <f t="shared" ref="T6:T12" si="7">S6+0.5*$J$5</f>
        <v>0.37791625708286469</v>
      </c>
      <c r="U6" s="2">
        <v>0.38827777777777772</v>
      </c>
      <c r="V6" s="3">
        <v>16</v>
      </c>
    </row>
    <row r="7" spans="1:22" x14ac:dyDescent="0.3">
      <c r="A7">
        <v>4</v>
      </c>
      <c r="B7">
        <v>0.378</v>
      </c>
      <c r="C7">
        <f t="shared" si="0"/>
        <v>1</v>
      </c>
      <c r="D7">
        <f t="shared" si="1"/>
        <v>0</v>
      </c>
      <c r="E7">
        <f t="shared" si="2"/>
        <v>0</v>
      </c>
      <c r="F7">
        <f t="shared" si="3"/>
        <v>0</v>
      </c>
      <c r="G7">
        <f t="shared" si="4"/>
        <v>0</v>
      </c>
      <c r="L7">
        <v>0.36199999999999999</v>
      </c>
      <c r="M7">
        <f t="shared" si="5"/>
        <v>1.7872358229484841E-8</v>
      </c>
      <c r="N7">
        <f t="shared" si="6"/>
        <v>5.9965258619970182E-14</v>
      </c>
      <c r="S7">
        <f>$J$4-2*$J$5</f>
        <v>0.37998856122184727</v>
      </c>
      <c r="T7">
        <f t="shared" si="7"/>
        <v>0.38206086536082989</v>
      </c>
      <c r="U7" s="2">
        <v>0.39242238605574292</v>
      </c>
      <c r="V7" s="3">
        <v>9</v>
      </c>
    </row>
    <row r="8" spans="1:22" x14ac:dyDescent="0.3">
      <c r="A8">
        <v>5</v>
      </c>
      <c r="B8">
        <v>0.39600000000000002</v>
      </c>
      <c r="C8">
        <f t="shared" si="0"/>
        <v>0</v>
      </c>
      <c r="D8">
        <f t="shared" si="1"/>
        <v>0</v>
      </c>
      <c r="E8">
        <f t="shared" si="2"/>
        <v>0</v>
      </c>
      <c r="F8">
        <f t="shared" si="3"/>
        <v>0</v>
      </c>
      <c r="G8">
        <f t="shared" si="4"/>
        <v>1</v>
      </c>
      <c r="L8">
        <v>0.36299999999999999</v>
      </c>
      <c r="M8">
        <f t="shared" si="5"/>
        <v>8.0150179357882869E-8</v>
      </c>
      <c r="N8">
        <f t="shared" si="6"/>
        <v>5.8962082289484941E-13</v>
      </c>
      <c r="S8">
        <f>$J$4-$J$5</f>
        <v>0.38413316949981252</v>
      </c>
      <c r="T8">
        <f t="shared" si="7"/>
        <v>0.38620547363879515</v>
      </c>
      <c r="U8" s="2">
        <v>0.39656699433370818</v>
      </c>
      <c r="V8" s="3">
        <v>3</v>
      </c>
    </row>
    <row r="9" spans="1:22" x14ac:dyDescent="0.3">
      <c r="A9">
        <v>6</v>
      </c>
      <c r="B9">
        <v>0.39</v>
      </c>
      <c r="C9">
        <f t="shared" si="0"/>
        <v>0</v>
      </c>
      <c r="D9">
        <f t="shared" si="1"/>
        <v>0</v>
      </c>
      <c r="E9">
        <f t="shared" si="2"/>
        <v>0</v>
      </c>
      <c r="F9">
        <f t="shared" si="3"/>
        <v>1</v>
      </c>
      <c r="G9">
        <f t="shared" si="4"/>
        <v>0</v>
      </c>
      <c r="J9" t="s">
        <v>26</v>
      </c>
      <c r="L9">
        <v>0.36399999999999999</v>
      </c>
      <c r="M9">
        <f t="shared" si="5"/>
        <v>3.3911327619221845E-7</v>
      </c>
      <c r="N9">
        <f t="shared" si="6"/>
        <v>5.3431000108500018E-12</v>
      </c>
      <c r="S9">
        <f>$J$4</f>
        <v>0.38827777777777772</v>
      </c>
      <c r="T9">
        <f t="shared" si="7"/>
        <v>0.39035008191676035</v>
      </c>
      <c r="U9" s="2">
        <v>0.40071160261167338</v>
      </c>
      <c r="V9" s="3">
        <v>1</v>
      </c>
    </row>
    <row r="10" spans="1:22" ht="15" thickBot="1" x14ac:dyDescent="0.35">
      <c r="A10">
        <v>7</v>
      </c>
      <c r="B10">
        <v>0.38200000000000001</v>
      </c>
      <c r="C10">
        <f t="shared" si="0"/>
        <v>0</v>
      </c>
      <c r="D10">
        <f t="shared" si="1"/>
        <v>1</v>
      </c>
      <c r="E10">
        <f t="shared" si="2"/>
        <v>0</v>
      </c>
      <c r="F10">
        <f t="shared" si="3"/>
        <v>0</v>
      </c>
      <c r="G10">
        <f t="shared" si="4"/>
        <v>0</v>
      </c>
      <c r="J10">
        <f>J4-1.5*J5</f>
        <v>0.38206086536082989</v>
      </c>
      <c r="K10">
        <f>C46</f>
        <v>0</v>
      </c>
      <c r="L10">
        <v>0.36499999999999999</v>
      </c>
      <c r="M10">
        <f t="shared" si="5"/>
        <v>1.3536386401887713E-6</v>
      </c>
      <c r="N10">
        <f t="shared" si="6"/>
        <v>4.4623248520985987E-11</v>
      </c>
      <c r="S10">
        <f>$J$4+$J$5</f>
        <v>0.39242238605574292</v>
      </c>
      <c r="T10">
        <f t="shared" si="7"/>
        <v>0.39449469019472555</v>
      </c>
      <c r="U10" s="4" t="s">
        <v>13</v>
      </c>
      <c r="V10" s="4">
        <v>0</v>
      </c>
    </row>
    <row r="11" spans="1:22" x14ac:dyDescent="0.3">
      <c r="A11">
        <v>8</v>
      </c>
      <c r="B11">
        <v>0.38800000000000001</v>
      </c>
      <c r="C11">
        <f t="shared" si="0"/>
        <v>0</v>
      </c>
      <c r="D11">
        <f t="shared" si="1"/>
        <v>0</v>
      </c>
      <c r="E11">
        <f t="shared" si="2"/>
        <v>1</v>
      </c>
      <c r="F11">
        <f t="shared" si="3"/>
        <v>0</v>
      </c>
      <c r="G11">
        <f t="shared" si="4"/>
        <v>0</v>
      </c>
      <c r="J11">
        <f>J10+$J$5</f>
        <v>0.38620547363879509</v>
      </c>
      <c r="K11">
        <f>D46</f>
        <v>6</v>
      </c>
      <c r="L11">
        <v>0.36599999999999999</v>
      </c>
      <c r="M11">
        <f t="shared" si="5"/>
        <v>5.0977478442156874E-6</v>
      </c>
      <c r="N11">
        <f t="shared" si="6"/>
        <v>3.4346022684681833E-10</v>
      </c>
      <c r="S11">
        <f>$J$4+2*$J$5</f>
        <v>0.39656699433370818</v>
      </c>
      <c r="T11">
        <f t="shared" si="7"/>
        <v>0.39863929847269081</v>
      </c>
    </row>
    <row r="12" spans="1:22" x14ac:dyDescent="0.3">
      <c r="A12">
        <v>9</v>
      </c>
      <c r="B12">
        <v>0.38600000000000001</v>
      </c>
      <c r="C12">
        <f t="shared" si="0"/>
        <v>0</v>
      </c>
      <c r="D12">
        <f t="shared" si="1"/>
        <v>0</v>
      </c>
      <c r="E12">
        <f t="shared" si="2"/>
        <v>1</v>
      </c>
      <c r="F12">
        <f t="shared" si="3"/>
        <v>0</v>
      </c>
      <c r="G12">
        <f t="shared" si="4"/>
        <v>0</v>
      </c>
      <c r="J12">
        <f>J11+$J$5</f>
        <v>0.39035008191676029</v>
      </c>
      <c r="K12">
        <f>E46</f>
        <v>14</v>
      </c>
      <c r="L12">
        <v>0.36699999999999999</v>
      </c>
      <c r="M12">
        <f t="shared" si="5"/>
        <v>1.8112216993718867E-5</v>
      </c>
      <c r="N12">
        <f t="shared" si="6"/>
        <v>2.4363468177150919E-9</v>
      </c>
      <c r="S12">
        <f>$J$4+3*$J$5</f>
        <v>0.40071160261167338</v>
      </c>
      <c r="T12">
        <f t="shared" si="7"/>
        <v>0.40278390675065601</v>
      </c>
    </row>
    <row r="13" spans="1:22" x14ac:dyDescent="0.3">
      <c r="A13">
        <v>10</v>
      </c>
      <c r="B13">
        <v>0.38800000000000001</v>
      </c>
      <c r="C13">
        <f t="shared" si="0"/>
        <v>0</v>
      </c>
      <c r="D13">
        <f t="shared" si="1"/>
        <v>0</v>
      </c>
      <c r="E13">
        <f t="shared" si="2"/>
        <v>1</v>
      </c>
      <c r="F13">
        <f t="shared" si="3"/>
        <v>0</v>
      </c>
      <c r="G13">
        <f t="shared" si="4"/>
        <v>0</v>
      </c>
      <c r="J13">
        <f>J12+$J$5</f>
        <v>0.39449469019472549</v>
      </c>
      <c r="K13">
        <f>F46</f>
        <v>8</v>
      </c>
      <c r="L13">
        <v>0.36799999999999999</v>
      </c>
      <c r="M13">
        <f t="shared" si="5"/>
        <v>6.0713117254214367E-5</v>
      </c>
      <c r="N13">
        <f t="shared" si="6"/>
        <v>1.5927556652906283E-8</v>
      </c>
    </row>
    <row r="14" spans="1:22" x14ac:dyDescent="0.3">
      <c r="A14">
        <v>11</v>
      </c>
      <c r="B14">
        <v>0.38600000000000001</v>
      </c>
      <c r="C14">
        <f t="shared" si="0"/>
        <v>0</v>
      </c>
      <c r="D14">
        <f t="shared" si="1"/>
        <v>0</v>
      </c>
      <c r="E14">
        <f t="shared" si="2"/>
        <v>1</v>
      </c>
      <c r="F14">
        <f t="shared" si="3"/>
        <v>0</v>
      </c>
      <c r="G14">
        <f t="shared" si="4"/>
        <v>0</v>
      </c>
      <c r="J14">
        <f>J13+$J$5</f>
        <v>0.3986392984726907</v>
      </c>
      <c r="K14">
        <f>G46</f>
        <v>3</v>
      </c>
      <c r="L14">
        <v>0.36899999999999999</v>
      </c>
      <c r="M14">
        <f t="shared" si="5"/>
        <v>1.9200436738636258E-4</v>
      </c>
      <c r="N14">
        <f t="shared" si="6"/>
        <v>9.5963614046554361E-8</v>
      </c>
    </row>
    <row r="15" spans="1:22" x14ac:dyDescent="0.3">
      <c r="A15">
        <v>12</v>
      </c>
      <c r="B15">
        <v>0.39</v>
      </c>
      <c r="C15">
        <f t="shared" si="0"/>
        <v>0</v>
      </c>
      <c r="D15">
        <f t="shared" si="1"/>
        <v>0</v>
      </c>
      <c r="E15">
        <f t="shared" si="2"/>
        <v>0</v>
      </c>
      <c r="F15">
        <f t="shared" si="3"/>
        <v>1</v>
      </c>
      <c r="G15">
        <f t="shared" si="4"/>
        <v>0</v>
      </c>
      <c r="L15">
        <v>0.37</v>
      </c>
      <c r="M15">
        <f t="shared" si="5"/>
        <v>5.7287166136383509E-4</v>
      </c>
      <c r="N15">
        <f t="shared" si="6"/>
        <v>5.3285791548790392E-7</v>
      </c>
    </row>
    <row r="16" spans="1:22" x14ac:dyDescent="0.3">
      <c r="A16">
        <v>13</v>
      </c>
      <c r="B16">
        <v>0.38400000000000001</v>
      </c>
      <c r="C16">
        <f t="shared" si="0"/>
        <v>0</v>
      </c>
      <c r="D16">
        <f t="shared" si="1"/>
        <v>1</v>
      </c>
      <c r="E16">
        <f t="shared" si="2"/>
        <v>0</v>
      </c>
      <c r="F16">
        <f t="shared" si="3"/>
        <v>0</v>
      </c>
      <c r="G16">
        <f t="shared" si="4"/>
        <v>0</v>
      </c>
      <c r="L16">
        <v>0.371</v>
      </c>
      <c r="M16">
        <f t="shared" si="5"/>
        <v>1.6125798447893013E-3</v>
      </c>
      <c r="N16">
        <f t="shared" si="6"/>
        <v>2.7268649948560504E-6</v>
      </c>
    </row>
    <row r="17" spans="1:22" x14ac:dyDescent="0.3">
      <c r="A17">
        <v>14</v>
      </c>
      <c r="B17">
        <v>0.39600000000000002</v>
      </c>
      <c r="C17">
        <f t="shared" si="0"/>
        <v>0</v>
      </c>
      <c r="D17">
        <f t="shared" si="1"/>
        <v>0</v>
      </c>
      <c r="E17">
        <f t="shared" si="2"/>
        <v>0</v>
      </c>
      <c r="F17">
        <f t="shared" si="3"/>
        <v>0</v>
      </c>
      <c r="G17">
        <f t="shared" si="4"/>
        <v>1</v>
      </c>
      <c r="L17">
        <v>0.372</v>
      </c>
      <c r="M17">
        <f t="shared" si="5"/>
        <v>4.2825532502196511E-3</v>
      </c>
      <c r="N17">
        <f t="shared" si="6"/>
        <v>1.2860659544004882E-5</v>
      </c>
    </row>
    <row r="18" spans="1:22" x14ac:dyDescent="0.3">
      <c r="A18">
        <v>15</v>
      </c>
      <c r="B18">
        <v>0.39400000000000002</v>
      </c>
      <c r="C18">
        <f t="shared" si="0"/>
        <v>0</v>
      </c>
      <c r="D18">
        <f t="shared" si="1"/>
        <v>0</v>
      </c>
      <c r="E18">
        <f t="shared" si="2"/>
        <v>0</v>
      </c>
      <c r="F18">
        <f t="shared" si="3"/>
        <v>0</v>
      </c>
      <c r="G18">
        <f t="shared" si="4"/>
        <v>1</v>
      </c>
      <c r="L18">
        <v>0.373</v>
      </c>
      <c r="M18">
        <f t="shared" si="5"/>
        <v>1.0730055603462522E-2</v>
      </c>
      <c r="N18">
        <f t="shared" si="6"/>
        <v>5.5899797581178878E-5</v>
      </c>
    </row>
    <row r="19" spans="1:22" x14ac:dyDescent="0.3">
      <c r="A19">
        <v>16</v>
      </c>
      <c r="B19">
        <v>0.39200000000000002</v>
      </c>
      <c r="C19">
        <f t="shared" si="0"/>
        <v>0</v>
      </c>
      <c r="D19">
        <f t="shared" si="1"/>
        <v>0</v>
      </c>
      <c r="E19">
        <f t="shared" si="2"/>
        <v>0</v>
      </c>
      <c r="F19">
        <f t="shared" si="3"/>
        <v>1</v>
      </c>
      <c r="G19">
        <f t="shared" si="4"/>
        <v>0</v>
      </c>
      <c r="L19">
        <v>0.374</v>
      </c>
      <c r="M19">
        <f t="shared" si="5"/>
        <v>2.5364063366476432E-2</v>
      </c>
      <c r="N19">
        <f t="shared" si="6"/>
        <v>2.2392604948206281E-4</v>
      </c>
    </row>
    <row r="20" spans="1:22" x14ac:dyDescent="0.3">
      <c r="A20">
        <v>17</v>
      </c>
      <c r="B20">
        <v>0.38600000000000001</v>
      </c>
      <c r="C20">
        <f t="shared" si="0"/>
        <v>0</v>
      </c>
      <c r="D20">
        <f t="shared" si="1"/>
        <v>0</v>
      </c>
      <c r="E20">
        <f t="shared" si="2"/>
        <v>1</v>
      </c>
      <c r="F20">
        <f t="shared" si="3"/>
        <v>0</v>
      </c>
      <c r="G20">
        <f t="shared" si="4"/>
        <v>0</v>
      </c>
      <c r="L20">
        <v>0.375</v>
      </c>
      <c r="M20">
        <f t="shared" si="5"/>
        <v>5.6565723043201357E-2</v>
      </c>
      <c r="N20">
        <f t="shared" si="6"/>
        <v>8.2669705515785511E-4</v>
      </c>
    </row>
    <row r="21" spans="1:22" x14ac:dyDescent="0.3">
      <c r="A21">
        <v>18</v>
      </c>
      <c r="B21">
        <v>0.38400000000000001</v>
      </c>
      <c r="C21">
        <f t="shared" si="0"/>
        <v>0</v>
      </c>
      <c r="D21">
        <f t="shared" si="1"/>
        <v>1</v>
      </c>
      <c r="E21">
        <f t="shared" si="2"/>
        <v>0</v>
      </c>
      <c r="F21">
        <f t="shared" si="3"/>
        <v>0</v>
      </c>
      <c r="G21">
        <f t="shared" si="4"/>
        <v>0</v>
      </c>
      <c r="L21">
        <v>0.376</v>
      </c>
      <c r="M21">
        <f t="shared" si="5"/>
        <v>0.11901604450273626</v>
      </c>
      <c r="N21">
        <f t="shared" si="6"/>
        <v>2.8127786186225271E-3</v>
      </c>
    </row>
    <row r="22" spans="1:22" x14ac:dyDescent="0.3">
      <c r="A22">
        <v>19</v>
      </c>
      <c r="B22">
        <v>0.39</v>
      </c>
      <c r="C22">
        <f t="shared" si="0"/>
        <v>0</v>
      </c>
      <c r="D22">
        <f t="shared" si="1"/>
        <v>0</v>
      </c>
      <c r="E22">
        <f t="shared" si="2"/>
        <v>0</v>
      </c>
      <c r="F22">
        <f t="shared" si="3"/>
        <v>1</v>
      </c>
      <c r="G22">
        <f t="shared" si="4"/>
        <v>0</v>
      </c>
      <c r="L22">
        <v>0.377</v>
      </c>
      <c r="M22">
        <f t="shared" si="5"/>
        <v>0.23625191543497703</v>
      </c>
      <c r="N22">
        <f t="shared" si="6"/>
        <v>8.8200714410682311E-3</v>
      </c>
    </row>
    <row r="23" spans="1:22" x14ac:dyDescent="0.3">
      <c r="A23">
        <v>20</v>
      </c>
      <c r="B23">
        <v>0.39800000000000002</v>
      </c>
      <c r="C23">
        <f t="shared" si="0"/>
        <v>0</v>
      </c>
      <c r="D23">
        <f t="shared" si="1"/>
        <v>0</v>
      </c>
      <c r="E23">
        <f t="shared" si="2"/>
        <v>0</v>
      </c>
      <c r="F23">
        <f t="shared" si="3"/>
        <v>0</v>
      </c>
      <c r="G23">
        <f t="shared" si="4"/>
        <v>0</v>
      </c>
      <c r="L23">
        <v>0.378</v>
      </c>
      <c r="M23">
        <f t="shared" si="5"/>
        <v>0.44244859512521434</v>
      </c>
      <c r="N23">
        <f t="shared" si="6"/>
        <v>2.5489190483289563E-2</v>
      </c>
    </row>
    <row r="24" spans="1:22" x14ac:dyDescent="0.3">
      <c r="A24">
        <v>21</v>
      </c>
      <c r="B24">
        <v>0.39</v>
      </c>
      <c r="C24">
        <f t="shared" si="0"/>
        <v>0</v>
      </c>
      <c r="D24">
        <f t="shared" si="1"/>
        <v>0</v>
      </c>
      <c r="E24">
        <f t="shared" si="2"/>
        <v>0</v>
      </c>
      <c r="F24">
        <f t="shared" si="3"/>
        <v>1</v>
      </c>
      <c r="G24">
        <f t="shared" si="4"/>
        <v>0</v>
      </c>
      <c r="L24">
        <v>0.379</v>
      </c>
      <c r="M24">
        <f t="shared" si="5"/>
        <v>0.78175012422494705</v>
      </c>
      <c r="N24">
        <f t="shared" si="6"/>
        <v>6.7887118001500116E-2</v>
      </c>
    </row>
    <row r="25" spans="1:22" ht="15" thickBot="1" x14ac:dyDescent="0.35">
      <c r="A25">
        <v>22</v>
      </c>
      <c r="B25">
        <v>0.39200000000000002</v>
      </c>
      <c r="C25">
        <f t="shared" si="0"/>
        <v>0</v>
      </c>
      <c r="D25">
        <f t="shared" si="1"/>
        <v>0</v>
      </c>
      <c r="E25">
        <f t="shared" si="2"/>
        <v>0</v>
      </c>
      <c r="F25">
        <f t="shared" si="3"/>
        <v>1</v>
      </c>
      <c r="G25">
        <f t="shared" si="4"/>
        <v>0</v>
      </c>
      <c r="L25">
        <v>0.38</v>
      </c>
      <c r="M25">
        <f t="shared" si="5"/>
        <v>1.3031390337855107</v>
      </c>
      <c r="N25">
        <f t="shared" si="6"/>
        <v>0.16663494807363327</v>
      </c>
    </row>
    <row r="26" spans="1:22" x14ac:dyDescent="0.3">
      <c r="A26">
        <v>23</v>
      </c>
      <c r="B26">
        <v>0.38800000000000001</v>
      </c>
      <c r="C26">
        <f t="shared" si="0"/>
        <v>0</v>
      </c>
      <c r="D26">
        <f t="shared" si="1"/>
        <v>0</v>
      </c>
      <c r="E26">
        <f t="shared" si="2"/>
        <v>1</v>
      </c>
      <c r="F26">
        <f t="shared" si="3"/>
        <v>0</v>
      </c>
      <c r="G26">
        <f t="shared" si="4"/>
        <v>0</v>
      </c>
      <c r="L26">
        <v>0.38100000000000001</v>
      </c>
      <c r="M26">
        <f t="shared" si="5"/>
        <v>2.0494211072401662</v>
      </c>
      <c r="N26">
        <f t="shared" si="6"/>
        <v>0.37695733477911386</v>
      </c>
      <c r="O26" t="s">
        <v>28</v>
      </c>
      <c r="Q26" s="1"/>
      <c r="R26" s="1"/>
      <c r="U26" s="1"/>
      <c r="V26" s="1"/>
    </row>
    <row r="27" spans="1:22" x14ac:dyDescent="0.3">
      <c r="A27">
        <v>24</v>
      </c>
      <c r="B27">
        <v>0.38600000000000001</v>
      </c>
      <c r="C27">
        <f t="shared" si="0"/>
        <v>0</v>
      </c>
      <c r="D27">
        <f t="shared" si="1"/>
        <v>0</v>
      </c>
      <c r="E27">
        <f t="shared" si="2"/>
        <v>1</v>
      </c>
      <c r="F27">
        <f t="shared" si="3"/>
        <v>0</v>
      </c>
      <c r="G27">
        <f t="shared" si="4"/>
        <v>0</v>
      </c>
      <c r="L27">
        <v>0.38200000000000001</v>
      </c>
      <c r="M27">
        <f t="shared" si="5"/>
        <v>3.0408101909885361</v>
      </c>
      <c r="N27">
        <f t="shared" si="6"/>
        <v>0.78589711604737988</v>
      </c>
      <c r="Q27" s="2"/>
      <c r="R27" s="3"/>
      <c r="U27" s="2"/>
      <c r="V27" s="3"/>
    </row>
    <row r="28" spans="1:22" x14ac:dyDescent="0.3">
      <c r="A28">
        <v>25</v>
      </c>
      <c r="B28">
        <v>0.38400000000000001</v>
      </c>
      <c r="C28">
        <f t="shared" si="0"/>
        <v>0</v>
      </c>
      <c r="D28">
        <f t="shared" si="1"/>
        <v>1</v>
      </c>
      <c r="E28">
        <f t="shared" si="2"/>
        <v>0</v>
      </c>
      <c r="F28">
        <f t="shared" si="3"/>
        <v>0</v>
      </c>
      <c r="G28">
        <f t="shared" si="4"/>
        <v>0</v>
      </c>
      <c r="L28">
        <v>0.38300000000000001</v>
      </c>
      <c r="M28">
        <f t="shared" si="5"/>
        <v>4.2566219060785766</v>
      </c>
      <c r="N28">
        <f t="shared" si="6"/>
        <v>1.510033496593461</v>
      </c>
      <c r="Q28" s="2"/>
      <c r="R28" s="3"/>
      <c r="U28" s="2"/>
      <c r="V28" s="3"/>
    </row>
    <row r="29" spans="1:22" x14ac:dyDescent="0.3">
      <c r="A29">
        <v>26</v>
      </c>
      <c r="B29">
        <v>0.38800000000000001</v>
      </c>
      <c r="C29">
        <f t="shared" si="0"/>
        <v>0</v>
      </c>
      <c r="D29">
        <f t="shared" si="1"/>
        <v>0</v>
      </c>
      <c r="E29">
        <f t="shared" si="2"/>
        <v>1</v>
      </c>
      <c r="F29">
        <f t="shared" si="3"/>
        <v>0</v>
      </c>
      <c r="G29">
        <f t="shared" si="4"/>
        <v>0</v>
      </c>
      <c r="L29">
        <v>0.38400000000000001</v>
      </c>
      <c r="M29">
        <f t="shared" si="5"/>
        <v>5.6215812974700272</v>
      </c>
      <c r="N29">
        <f t="shared" si="6"/>
        <v>2.6739596937757106</v>
      </c>
      <c r="Q29" s="2"/>
      <c r="R29" s="3"/>
      <c r="U29" s="2"/>
      <c r="V29" s="3"/>
    </row>
    <row r="30" spans="1:22" x14ac:dyDescent="0.3">
      <c r="A30">
        <v>27</v>
      </c>
      <c r="B30">
        <v>0.38800000000000001</v>
      </c>
      <c r="C30">
        <f t="shared" si="0"/>
        <v>0</v>
      </c>
      <c r="D30">
        <f t="shared" si="1"/>
        <v>0</v>
      </c>
      <c r="E30">
        <f t="shared" si="2"/>
        <v>1</v>
      </c>
      <c r="F30">
        <f t="shared" si="3"/>
        <v>0</v>
      </c>
      <c r="G30">
        <f t="shared" si="4"/>
        <v>0</v>
      </c>
      <c r="L30">
        <v>0.38500000000000001</v>
      </c>
      <c r="M30">
        <f t="shared" si="5"/>
        <v>7.004377945321834</v>
      </c>
      <c r="N30">
        <f t="shared" si="6"/>
        <v>4.3638571056922126</v>
      </c>
      <c r="Q30" s="2"/>
      <c r="R30" s="3"/>
      <c r="U30" s="2"/>
      <c r="V30" s="3"/>
    </row>
    <row r="31" spans="1:22" x14ac:dyDescent="0.3">
      <c r="A31">
        <v>28</v>
      </c>
      <c r="B31">
        <v>0.39</v>
      </c>
      <c r="C31">
        <f t="shared" si="0"/>
        <v>0</v>
      </c>
      <c r="D31">
        <f t="shared" si="1"/>
        <v>0</v>
      </c>
      <c r="E31">
        <f t="shared" si="2"/>
        <v>0</v>
      </c>
      <c r="F31">
        <f t="shared" si="3"/>
        <v>1</v>
      </c>
      <c r="G31">
        <f t="shared" si="4"/>
        <v>0</v>
      </c>
      <c r="L31">
        <v>0.38600000000000001</v>
      </c>
      <c r="M31">
        <f t="shared" si="5"/>
        <v>8.2337619055912441</v>
      </c>
      <c r="N31">
        <f t="shared" si="6"/>
        <v>6.5634710655040278</v>
      </c>
      <c r="Q31" s="2"/>
      <c r="R31" s="3"/>
      <c r="U31" s="2"/>
      <c r="V31" s="3"/>
    </row>
    <row r="32" spans="1:22" x14ac:dyDescent="0.3">
      <c r="A32">
        <v>29</v>
      </c>
      <c r="B32">
        <v>0.38600000000000001</v>
      </c>
      <c r="C32">
        <f t="shared" si="0"/>
        <v>0</v>
      </c>
      <c r="D32">
        <f t="shared" si="1"/>
        <v>0</v>
      </c>
      <c r="E32">
        <f t="shared" si="2"/>
        <v>1</v>
      </c>
      <c r="F32">
        <f t="shared" si="3"/>
        <v>0</v>
      </c>
      <c r="G32">
        <f t="shared" si="4"/>
        <v>0</v>
      </c>
      <c r="L32">
        <v>0.38700000000000001</v>
      </c>
      <c r="M32">
        <f t="shared" si="5"/>
        <v>9.1315540324870152</v>
      </c>
      <c r="N32">
        <f t="shared" si="6"/>
        <v>9.0979598956894936</v>
      </c>
      <c r="Q32" s="2"/>
      <c r="R32" s="3"/>
      <c r="U32" s="2"/>
      <c r="V32" s="3"/>
    </row>
    <row r="33" spans="1:22" x14ac:dyDescent="0.3">
      <c r="A33">
        <v>30</v>
      </c>
      <c r="B33">
        <v>0.38800000000000001</v>
      </c>
      <c r="C33">
        <f t="shared" si="0"/>
        <v>0</v>
      </c>
      <c r="D33">
        <f t="shared" si="1"/>
        <v>0</v>
      </c>
      <c r="E33">
        <f t="shared" si="2"/>
        <v>1</v>
      </c>
      <c r="F33">
        <f t="shared" si="3"/>
        <v>0</v>
      </c>
      <c r="G33">
        <f t="shared" si="4"/>
        <v>0</v>
      </c>
      <c r="L33">
        <v>0.38800000000000001</v>
      </c>
      <c r="M33">
        <f t="shared" si="5"/>
        <v>9.5545170186311417</v>
      </c>
      <c r="N33">
        <f t="shared" si="6"/>
        <v>11.622561433248736</v>
      </c>
      <c r="Q33" s="2"/>
      <c r="R33" s="3"/>
      <c r="U33" s="2"/>
      <c r="V33" s="3"/>
    </row>
    <row r="34" spans="1:22" x14ac:dyDescent="0.3">
      <c r="A34">
        <v>31</v>
      </c>
      <c r="B34">
        <v>0.38200000000000001</v>
      </c>
      <c r="C34">
        <f t="shared" si="0"/>
        <v>0</v>
      </c>
      <c r="D34">
        <f t="shared" si="1"/>
        <v>1</v>
      </c>
      <c r="E34">
        <f t="shared" si="2"/>
        <v>0</v>
      </c>
      <c r="F34">
        <f t="shared" si="3"/>
        <v>0</v>
      </c>
      <c r="G34">
        <f t="shared" si="4"/>
        <v>0</v>
      </c>
      <c r="L34">
        <v>0.38900000000000001</v>
      </c>
      <c r="M34">
        <f t="shared" si="5"/>
        <v>9.4317100182865659</v>
      </c>
      <c r="N34">
        <f t="shared" si="6"/>
        <v>13.683811152428177</v>
      </c>
      <c r="Q34" s="2"/>
      <c r="R34" s="3"/>
      <c r="U34" s="2"/>
      <c r="V34" s="3"/>
    </row>
    <row r="35" spans="1:22" ht="15" thickBot="1" x14ac:dyDescent="0.35">
      <c r="A35">
        <v>32</v>
      </c>
      <c r="B35">
        <v>0.38400000000000001</v>
      </c>
      <c r="C35">
        <f t="shared" si="0"/>
        <v>0</v>
      </c>
      <c r="D35">
        <f t="shared" si="1"/>
        <v>1</v>
      </c>
      <c r="E35">
        <f t="shared" si="2"/>
        <v>0</v>
      </c>
      <c r="F35">
        <f t="shared" si="3"/>
        <v>0</v>
      </c>
      <c r="G35">
        <f t="shared" si="4"/>
        <v>0</v>
      </c>
      <c r="L35">
        <v>0.39</v>
      </c>
      <c r="M35">
        <f t="shared" si="5"/>
        <v>8.7839488350591317</v>
      </c>
      <c r="N35">
        <f t="shared" si="6"/>
        <v>14.847717050681007</v>
      </c>
      <c r="Q35" s="2"/>
      <c r="R35" s="3"/>
      <c r="U35" s="4"/>
      <c r="V35" s="4"/>
    </row>
    <row r="36" spans="1:22" x14ac:dyDescent="0.3">
      <c r="A36">
        <v>33</v>
      </c>
      <c r="B36">
        <v>0.38800000000000001</v>
      </c>
      <c r="C36">
        <f t="shared" si="0"/>
        <v>0</v>
      </c>
      <c r="D36">
        <f t="shared" si="1"/>
        <v>0</v>
      </c>
      <c r="E36">
        <f t="shared" si="2"/>
        <v>1</v>
      </c>
      <c r="F36">
        <f t="shared" si="3"/>
        <v>0</v>
      </c>
      <c r="G36">
        <f t="shared" si="4"/>
        <v>0</v>
      </c>
      <c r="L36">
        <v>0.39100000000000001</v>
      </c>
      <c r="M36">
        <f t="shared" ref="M36:M58" si="8">$I$38*EXP(-0.5*((L36-$J$4)/$J$5)^2)</f>
        <v>7.7180362034186167</v>
      </c>
      <c r="N36">
        <f t="shared" ref="N36:N58" si="9">$O$3*EXP(-0.5*((L36-$O$4)/$O$5)^2)</f>
        <v>14.847717050681007</v>
      </c>
      <c r="Q36" s="2"/>
      <c r="R36" s="3"/>
    </row>
    <row r="37" spans="1:22" ht="15" thickBot="1" x14ac:dyDescent="0.35">
      <c r="A37">
        <v>34</v>
      </c>
      <c r="B37">
        <v>0.39200000000000002</v>
      </c>
      <c r="C37">
        <f t="shared" si="0"/>
        <v>0</v>
      </c>
      <c r="D37">
        <f t="shared" si="1"/>
        <v>0</v>
      </c>
      <c r="E37">
        <f t="shared" si="2"/>
        <v>0</v>
      </c>
      <c r="F37">
        <f t="shared" si="3"/>
        <v>1</v>
      </c>
      <c r="G37">
        <f t="shared" si="4"/>
        <v>0</v>
      </c>
      <c r="I37" t="s">
        <v>27</v>
      </c>
      <c r="L37">
        <v>0.39200000000000002</v>
      </c>
      <c r="M37">
        <f t="shared" si="8"/>
        <v>6.3979594274548921</v>
      </c>
      <c r="N37">
        <f t="shared" si="9"/>
        <v>13.683811152428177</v>
      </c>
      <c r="Q37" s="4"/>
      <c r="R37" s="4"/>
    </row>
    <row r="38" spans="1:22" x14ac:dyDescent="0.3">
      <c r="A38">
        <v>35</v>
      </c>
      <c r="B38">
        <v>0.38800000000000001</v>
      </c>
      <c r="C38">
        <f t="shared" si="0"/>
        <v>0</v>
      </c>
      <c r="D38">
        <f t="shared" si="1"/>
        <v>0</v>
      </c>
      <c r="E38">
        <f t="shared" si="2"/>
        <v>1</v>
      </c>
      <c r="F38">
        <f t="shared" si="3"/>
        <v>0</v>
      </c>
      <c r="G38">
        <f t="shared" si="4"/>
        <v>0</v>
      </c>
      <c r="I38">
        <f>0.266*36</f>
        <v>9.5760000000000005</v>
      </c>
      <c r="L38">
        <v>0.39300000000000002</v>
      </c>
      <c r="M38">
        <f t="shared" si="8"/>
        <v>5.0037293204861983</v>
      </c>
      <c r="N38">
        <f t="shared" si="9"/>
        <v>11.622561433248736</v>
      </c>
    </row>
    <row r="39" spans="1:22" x14ac:dyDescent="0.3">
      <c r="A39">
        <v>36</v>
      </c>
      <c r="B39">
        <v>0.38800000000000001</v>
      </c>
      <c r="C39">
        <f t="shared" si="0"/>
        <v>0</v>
      </c>
      <c r="D39">
        <f t="shared" si="1"/>
        <v>0</v>
      </c>
      <c r="E39">
        <f t="shared" si="2"/>
        <v>1</v>
      </c>
      <c r="F39">
        <f t="shared" si="3"/>
        <v>0</v>
      </c>
      <c r="G39">
        <f t="shared" si="4"/>
        <v>0</v>
      </c>
      <c r="L39">
        <v>0.39400000000000002</v>
      </c>
      <c r="M39">
        <f t="shared" si="8"/>
        <v>3.6920178419426932</v>
      </c>
      <c r="N39">
        <f t="shared" si="9"/>
        <v>9.0979598956894936</v>
      </c>
    </row>
    <row r="40" spans="1:22" x14ac:dyDescent="0.3">
      <c r="L40">
        <v>0.39500000000000002</v>
      </c>
      <c r="M40">
        <f t="shared" si="8"/>
        <v>2.5701083362457058</v>
      </c>
      <c r="N40">
        <f t="shared" si="9"/>
        <v>6.5634710655040278</v>
      </c>
    </row>
    <row r="41" spans="1:22" x14ac:dyDescent="0.3">
      <c r="L41">
        <v>0.39600000000000002</v>
      </c>
      <c r="M41">
        <f t="shared" si="8"/>
        <v>1.6879389145213597</v>
      </c>
      <c r="N41">
        <f t="shared" si="9"/>
        <v>4.3638571056922126</v>
      </c>
    </row>
    <row r="42" spans="1:22" x14ac:dyDescent="0.3">
      <c r="L42">
        <v>0.39700000000000002</v>
      </c>
      <c r="M42">
        <f t="shared" si="8"/>
        <v>1.0458747482671238</v>
      </c>
      <c r="N42">
        <f t="shared" si="9"/>
        <v>2.6739596937757106</v>
      </c>
    </row>
    <row r="43" spans="1:22" x14ac:dyDescent="0.3">
      <c r="L43">
        <v>0.39800000000000002</v>
      </c>
      <c r="M43">
        <f t="shared" si="8"/>
        <v>0.61139275142822791</v>
      </c>
      <c r="N43">
        <f t="shared" si="9"/>
        <v>1.510033496593461</v>
      </c>
    </row>
    <row r="44" spans="1:22" x14ac:dyDescent="0.3">
      <c r="L44">
        <v>0.39900000000000002</v>
      </c>
      <c r="M44">
        <f t="shared" si="8"/>
        <v>0.33719299966411476</v>
      </c>
      <c r="N44">
        <f t="shared" si="9"/>
        <v>0.78589711604737988</v>
      </c>
    </row>
    <row r="45" spans="1:22" x14ac:dyDescent="0.3">
      <c r="A45" t="s">
        <v>26</v>
      </c>
      <c r="L45">
        <v>0.4</v>
      </c>
      <c r="M45">
        <f t="shared" si="8"/>
        <v>0.17545044353613823</v>
      </c>
      <c r="N45">
        <f t="shared" si="9"/>
        <v>0.37695733477911386</v>
      </c>
    </row>
    <row r="46" spans="1:22" x14ac:dyDescent="0.3">
      <c r="A46" t="s">
        <v>25</v>
      </c>
      <c r="C46">
        <f>SUM(C8:C43)</f>
        <v>0</v>
      </c>
      <c r="D46">
        <f>SUM(D8:D43)</f>
        <v>6</v>
      </c>
      <c r="E46">
        <f>SUM(E8:E43)</f>
        <v>14</v>
      </c>
      <c r="F46">
        <f>SUM(F8:F43)</f>
        <v>8</v>
      </c>
      <c r="G46">
        <f>SUM(G8:G43)</f>
        <v>3</v>
      </c>
      <c r="L46">
        <v>0.40100000000000002</v>
      </c>
      <c r="M46">
        <f t="shared" si="8"/>
        <v>8.6128730778333176E-2</v>
      </c>
      <c r="N46">
        <f t="shared" si="9"/>
        <v>0.16663494807363327</v>
      </c>
    </row>
    <row r="47" spans="1:22" x14ac:dyDescent="0.3">
      <c r="L47">
        <v>0.40200000000000002</v>
      </c>
      <c r="M47">
        <f t="shared" si="8"/>
        <v>3.9889563186228778E-2</v>
      </c>
      <c r="N47">
        <f t="shared" si="9"/>
        <v>6.7887118001500116E-2</v>
      </c>
    </row>
    <row r="48" spans="1:22" x14ac:dyDescent="0.3">
      <c r="L48">
        <v>0.40300000000000002</v>
      </c>
      <c r="M48">
        <f t="shared" si="8"/>
        <v>1.7429630086234646E-2</v>
      </c>
      <c r="N48">
        <f t="shared" si="9"/>
        <v>2.5489190483289563E-2</v>
      </c>
    </row>
    <row r="49" spans="12:14" x14ac:dyDescent="0.3">
      <c r="L49">
        <v>0.40400000000000003</v>
      </c>
      <c r="M49">
        <f t="shared" si="8"/>
        <v>7.1851314170474235E-3</v>
      </c>
      <c r="N49">
        <f t="shared" si="9"/>
        <v>8.8200714410682311E-3</v>
      </c>
    </row>
    <row r="50" spans="12:14" x14ac:dyDescent="0.3">
      <c r="L50">
        <v>0.40500000000000003</v>
      </c>
      <c r="M50">
        <f t="shared" si="8"/>
        <v>2.7944665660291556E-3</v>
      </c>
      <c r="N50">
        <f t="shared" si="9"/>
        <v>2.8127786186225271E-3</v>
      </c>
    </row>
    <row r="51" spans="12:14" x14ac:dyDescent="0.3">
      <c r="L51">
        <v>0.40600000000000003</v>
      </c>
      <c r="M51">
        <f t="shared" si="8"/>
        <v>1.0253704001664478E-3</v>
      </c>
      <c r="N51">
        <f t="shared" si="9"/>
        <v>8.2669705515785511E-4</v>
      </c>
    </row>
    <row r="52" spans="12:14" x14ac:dyDescent="0.3">
      <c r="L52">
        <v>0.40699999999999997</v>
      </c>
      <c r="M52">
        <f t="shared" si="8"/>
        <v>3.5496071538117262E-4</v>
      </c>
      <c r="N52">
        <f t="shared" si="9"/>
        <v>2.2392604948207875E-4</v>
      </c>
    </row>
    <row r="53" spans="12:14" x14ac:dyDescent="0.3">
      <c r="L53">
        <v>0.40799999999999997</v>
      </c>
      <c r="M53">
        <f t="shared" si="8"/>
        <v>1.1593043406334933E-4</v>
      </c>
      <c r="N53">
        <f t="shared" si="9"/>
        <v>5.5899797581183242E-5</v>
      </c>
    </row>
    <row r="54" spans="12:14" x14ac:dyDescent="0.3">
      <c r="L54">
        <v>0.40899999999999997</v>
      </c>
      <c r="M54">
        <f t="shared" si="8"/>
        <v>3.5721714012526545E-5</v>
      </c>
      <c r="N54">
        <f t="shared" si="9"/>
        <v>1.2860659544005979E-5</v>
      </c>
    </row>
    <row r="55" spans="12:14" x14ac:dyDescent="0.3">
      <c r="L55">
        <v>0.41</v>
      </c>
      <c r="M55">
        <f t="shared" si="8"/>
        <v>1.0384480442476649E-5</v>
      </c>
      <c r="N55">
        <f t="shared" si="9"/>
        <v>2.7268649948562973E-6</v>
      </c>
    </row>
    <row r="56" spans="12:14" x14ac:dyDescent="0.3">
      <c r="L56">
        <v>0.41099999999999998</v>
      </c>
      <c r="M56">
        <f t="shared" si="8"/>
        <v>2.8480978934587579E-6</v>
      </c>
      <c r="N56">
        <f t="shared" si="9"/>
        <v>5.3285791548795316E-7</v>
      </c>
    </row>
    <row r="57" spans="12:14" x14ac:dyDescent="0.3">
      <c r="L57">
        <v>0.41199999999999998</v>
      </c>
      <c r="M57">
        <f t="shared" si="8"/>
        <v>7.3695795086631431E-7</v>
      </c>
      <c r="N57">
        <f t="shared" si="9"/>
        <v>9.5963614046563573E-8</v>
      </c>
    </row>
    <row r="58" spans="12:14" x14ac:dyDescent="0.3">
      <c r="L58">
        <v>0.41299999999999998</v>
      </c>
      <c r="M58">
        <f t="shared" si="8"/>
        <v>1.7990704122148544E-7</v>
      </c>
      <c r="N58">
        <f t="shared" si="9"/>
        <v>1.5927556652907924E-8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workbookViewId="0">
      <selection activeCell="D14" sqref="D14"/>
    </sheetView>
  </sheetViews>
  <sheetFormatPr defaultRowHeight="14.4" x14ac:dyDescent="0.3"/>
  <cols>
    <col min="15" max="15" width="11" bestFit="1" customWidth="1"/>
  </cols>
  <sheetData>
    <row r="1" spans="1:46" x14ac:dyDescent="0.3">
      <c r="G1" t="s">
        <v>44</v>
      </c>
      <c r="T1" t="s">
        <v>60</v>
      </c>
      <c r="AH1" t="s">
        <v>61</v>
      </c>
    </row>
    <row r="2" spans="1:46" ht="15" thickBot="1" x14ac:dyDescent="0.35">
      <c r="B2" t="s">
        <v>44</v>
      </c>
      <c r="C2" t="s">
        <v>69</v>
      </c>
      <c r="D2" t="s">
        <v>66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P2" t="s">
        <v>6</v>
      </c>
      <c r="Q2" t="s">
        <v>7</v>
      </c>
      <c r="R2" t="s">
        <v>8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  <c r="AC2" t="s">
        <v>6</v>
      </c>
      <c r="AD2" t="s">
        <v>7</v>
      </c>
      <c r="AE2" t="s">
        <v>8</v>
      </c>
      <c r="AH2" t="s">
        <v>0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R2" t="s">
        <v>6</v>
      </c>
      <c r="AS2" t="s">
        <v>7</v>
      </c>
      <c r="AT2" t="s">
        <v>8</v>
      </c>
    </row>
    <row r="3" spans="1:46" ht="15" thickBot="1" x14ac:dyDescent="0.35">
      <c r="A3" t="s">
        <v>76</v>
      </c>
      <c r="B3">
        <v>0.53900000000000003</v>
      </c>
      <c r="C3">
        <v>0.57599999999999996</v>
      </c>
      <c r="D3">
        <v>0.55200000000000005</v>
      </c>
      <c r="F3">
        <v>1</v>
      </c>
      <c r="G3" t="s">
        <v>9</v>
      </c>
      <c r="H3">
        <v>1E-3</v>
      </c>
      <c r="I3">
        <v>0.54800000000000004</v>
      </c>
      <c r="J3">
        <v>78.933999999999997</v>
      </c>
      <c r="K3">
        <v>0.54800000000000004</v>
      </c>
      <c r="L3">
        <f t="shared" ref="L3:L13" si="0">L4-0.006</f>
        <v>0.46699999999999997</v>
      </c>
      <c r="M3" s="1" t="s">
        <v>10</v>
      </c>
      <c r="N3" s="1" t="s">
        <v>11</v>
      </c>
      <c r="O3" t="s">
        <v>12</v>
      </c>
      <c r="P3">
        <f>1/SQRT(R3*2*3.14)</f>
        <v>3.6427515789328004</v>
      </c>
      <c r="Q3">
        <v>0.53900000000000003</v>
      </c>
      <c r="R3">
        <v>1.2E-2</v>
      </c>
      <c r="T3">
        <v>1</v>
      </c>
      <c r="U3" t="s">
        <v>18</v>
      </c>
      <c r="V3">
        <v>1E-3</v>
      </c>
      <c r="W3">
        <v>0.56100000000000005</v>
      </c>
      <c r="X3">
        <v>90.201999999999998</v>
      </c>
      <c r="Y3">
        <v>0.56100000000000005</v>
      </c>
      <c r="AC3">
        <f>1/SQRT(2*3.14*AE3)</f>
        <v>3.4998425106304523</v>
      </c>
      <c r="AD3">
        <v>0.57599999999999996</v>
      </c>
      <c r="AE3">
        <v>1.2999999999999999E-2</v>
      </c>
      <c r="AH3">
        <v>1</v>
      </c>
      <c r="AI3" t="s">
        <v>19</v>
      </c>
      <c r="AJ3">
        <v>1E-3</v>
      </c>
      <c r="AK3">
        <v>0.54600000000000004</v>
      </c>
      <c r="AL3">
        <v>94.988</v>
      </c>
      <c r="AM3">
        <v>0.54600000000000004</v>
      </c>
      <c r="AO3" s="1" t="s">
        <v>10</v>
      </c>
      <c r="AP3" s="1" t="s">
        <v>11</v>
      </c>
      <c r="AQ3" t="s">
        <v>12</v>
      </c>
      <c r="AR3">
        <f>1/SQRT(AT3*2*3.14)</f>
        <v>3.372532630254184</v>
      </c>
      <c r="AS3">
        <v>0.55200000000000005</v>
      </c>
      <c r="AT3">
        <v>1.4E-2</v>
      </c>
    </row>
    <row r="4" spans="1:46" x14ac:dyDescent="0.3">
      <c r="A4" t="s">
        <v>77</v>
      </c>
      <c r="B4">
        <v>1.2E-2</v>
      </c>
      <c r="C4">
        <v>1.2999999999999999E-2</v>
      </c>
      <c r="D4">
        <v>1.4E-2</v>
      </c>
      <c r="F4">
        <v>2</v>
      </c>
      <c r="G4" t="s">
        <v>9</v>
      </c>
      <c r="H4">
        <v>1E-3</v>
      </c>
      <c r="I4">
        <v>0.54300000000000004</v>
      </c>
      <c r="J4">
        <v>78.197999999999993</v>
      </c>
      <c r="K4">
        <v>0.54300000000000004</v>
      </c>
      <c r="L4">
        <f t="shared" si="0"/>
        <v>0.47299999999999998</v>
      </c>
      <c r="M4" s="2">
        <v>0.46699999999999997</v>
      </c>
      <c r="N4" s="3">
        <v>0</v>
      </c>
      <c r="O4">
        <f t="shared" ref="O4:O34" si="1">$P$3*EXP(-1*(M4-$Q$3)^2/2/$R$3^2)</f>
        <v>5.5479032762164726E-8</v>
      </c>
      <c r="T4">
        <v>2</v>
      </c>
      <c r="U4" t="s">
        <v>18</v>
      </c>
      <c r="V4">
        <v>1E-3</v>
      </c>
      <c r="W4">
        <v>0.57699999999999996</v>
      </c>
      <c r="X4">
        <v>90</v>
      </c>
      <c r="Y4">
        <v>0.57699999999999996</v>
      </c>
      <c r="Z4">
        <f t="shared" ref="Z4:Z10" si="2">Z5-0.007</f>
        <v>0.51999999999999991</v>
      </c>
      <c r="AA4" s="1" t="s">
        <v>10</v>
      </c>
      <c r="AB4" s="1" t="s">
        <v>11</v>
      </c>
      <c r="AC4" t="s">
        <v>12</v>
      </c>
      <c r="AH4">
        <v>2</v>
      </c>
      <c r="AI4" t="s">
        <v>19</v>
      </c>
      <c r="AJ4">
        <v>1E-3</v>
      </c>
      <c r="AK4">
        <v>0.54300000000000004</v>
      </c>
      <c r="AL4">
        <v>95.231999999999999</v>
      </c>
      <c r="AM4">
        <v>0.54300000000000004</v>
      </c>
      <c r="AO4" s="2">
        <v>0.496</v>
      </c>
      <c r="AP4" s="3">
        <v>0</v>
      </c>
      <c r="AQ4">
        <f>$AR$3*EXP(-1*(AO4-$AS$3)^2/2/$AT$3^2)</f>
        <v>1.1313586588320248E-3</v>
      </c>
    </row>
    <row r="5" spans="1:46" x14ac:dyDescent="0.3">
      <c r="A5" t="s">
        <v>78</v>
      </c>
      <c r="B5">
        <v>0.51300000000000001</v>
      </c>
      <c r="C5">
        <v>0.55700000000000005</v>
      </c>
      <c r="D5">
        <v>0.52900000000000003</v>
      </c>
      <c r="F5">
        <v>3</v>
      </c>
      <c r="G5" t="s">
        <v>9</v>
      </c>
      <c r="H5">
        <v>1E-3</v>
      </c>
      <c r="I5">
        <v>0.53800000000000003</v>
      </c>
      <c r="J5">
        <v>78.524000000000001</v>
      </c>
      <c r="K5">
        <v>0.53800000000000003</v>
      </c>
      <c r="L5">
        <f t="shared" si="0"/>
        <v>0.47899999999999998</v>
      </c>
      <c r="M5" s="2">
        <v>0.47299999999999998</v>
      </c>
      <c r="N5" s="3">
        <v>0</v>
      </c>
      <c r="O5">
        <f t="shared" si="1"/>
        <v>9.8338938555784225E-7</v>
      </c>
      <c r="T5">
        <v>3</v>
      </c>
      <c r="U5" t="s">
        <v>18</v>
      </c>
      <c r="V5">
        <v>1E-3</v>
      </c>
      <c r="W5">
        <v>0.56499999999999995</v>
      </c>
      <c r="X5">
        <v>89.799000000000007</v>
      </c>
      <c r="Y5">
        <v>0.56499999999999995</v>
      </c>
      <c r="Z5">
        <f t="shared" si="2"/>
        <v>0.52699999999999991</v>
      </c>
      <c r="AA5" s="2">
        <v>0.51999999999999991</v>
      </c>
      <c r="AB5" s="3">
        <v>0</v>
      </c>
      <c r="AC5">
        <f>$AC$3*EXP(-1*(AA5-$AD$3)^2/2/$AE$3^2)</f>
        <v>3.2705292881177834E-4</v>
      </c>
      <c r="AH5">
        <v>3</v>
      </c>
      <c r="AI5" t="s">
        <v>19</v>
      </c>
      <c r="AJ5">
        <v>1E-3</v>
      </c>
      <c r="AK5">
        <v>0.54300000000000004</v>
      </c>
      <c r="AL5">
        <v>95.647999999999996</v>
      </c>
      <c r="AM5">
        <v>0.54300000000000004</v>
      </c>
      <c r="AO5" s="2">
        <v>0.503</v>
      </c>
      <c r="AP5" s="3">
        <v>0</v>
      </c>
      <c r="AQ5">
        <f t="shared" ref="AQ5:AQ19" si="3">$AR$3*EXP(-1*(AO5-$AS$3)^2/2/$AT$3^2)</f>
        <v>7.3773851744629131E-3</v>
      </c>
    </row>
    <row r="6" spans="1:46" x14ac:dyDescent="0.3">
      <c r="A6" t="s">
        <v>79</v>
      </c>
      <c r="B6">
        <v>0.57399999999999995</v>
      </c>
      <c r="C6">
        <v>0.60599999999999998</v>
      </c>
      <c r="D6">
        <v>0.58399999999999996</v>
      </c>
      <c r="F6">
        <v>4</v>
      </c>
      <c r="G6" t="s">
        <v>9</v>
      </c>
      <c r="H6">
        <v>1E-3</v>
      </c>
      <c r="I6">
        <v>0.57399999999999995</v>
      </c>
      <c r="J6">
        <v>79.853999999999999</v>
      </c>
      <c r="K6">
        <v>0.57399999999999995</v>
      </c>
      <c r="L6">
        <f t="shared" si="0"/>
        <v>0.48499999999999999</v>
      </c>
      <c r="M6" s="2">
        <v>0.47899999999999998</v>
      </c>
      <c r="N6" s="3">
        <v>0</v>
      </c>
      <c r="O6">
        <f t="shared" si="1"/>
        <v>1.3575271726724219E-5</v>
      </c>
      <c r="T6">
        <v>4</v>
      </c>
      <c r="U6" t="s">
        <v>18</v>
      </c>
      <c r="V6">
        <v>1E-3</v>
      </c>
      <c r="W6">
        <v>0.55700000000000005</v>
      </c>
      <c r="X6">
        <v>90</v>
      </c>
      <c r="Y6">
        <v>0.55700000000000005</v>
      </c>
      <c r="Z6">
        <f t="shared" si="2"/>
        <v>0.53399999999999992</v>
      </c>
      <c r="AA6" s="2">
        <v>0.52699999999999991</v>
      </c>
      <c r="AB6" s="3">
        <v>0</v>
      </c>
      <c r="AC6">
        <f t="shared" ref="AC6:AC24" si="4">$AC$3*EXP(-1*(AA6-$AD$3)^2/2/$AE$3^2)</f>
        <v>2.8775031423194258E-3</v>
      </c>
      <c r="AH6">
        <v>4</v>
      </c>
      <c r="AI6" t="s">
        <v>19</v>
      </c>
      <c r="AJ6">
        <v>1E-3</v>
      </c>
      <c r="AK6">
        <v>0.54</v>
      </c>
      <c r="AL6">
        <v>96.108000000000004</v>
      </c>
      <c r="AM6">
        <v>0.54</v>
      </c>
      <c r="AO6" s="2">
        <v>0.51</v>
      </c>
      <c r="AP6" s="3">
        <v>0</v>
      </c>
      <c r="AQ6">
        <f t="shared" si="3"/>
        <v>3.7465453314602652E-2</v>
      </c>
    </row>
    <row r="7" spans="1:46" x14ac:dyDescent="0.3">
      <c r="A7" t="s">
        <v>43</v>
      </c>
      <c r="F7">
        <v>5</v>
      </c>
      <c r="G7" t="s">
        <v>9</v>
      </c>
      <c r="H7">
        <v>1E-3</v>
      </c>
      <c r="I7">
        <v>0.55400000000000005</v>
      </c>
      <c r="J7">
        <v>78.448999999999998</v>
      </c>
      <c r="K7">
        <v>0.55400000000000005</v>
      </c>
      <c r="L7">
        <f t="shared" si="0"/>
        <v>0.49099999999999999</v>
      </c>
      <c r="M7" s="2">
        <v>0.48499999999999999</v>
      </c>
      <c r="N7" s="3">
        <v>0</v>
      </c>
      <c r="O7">
        <f t="shared" si="1"/>
        <v>1.4594792533858213E-4</v>
      </c>
      <c r="T7">
        <v>5</v>
      </c>
      <c r="U7" t="s">
        <v>18</v>
      </c>
      <c r="V7">
        <v>1E-3</v>
      </c>
      <c r="W7">
        <v>0.57899999999999996</v>
      </c>
      <c r="X7">
        <v>89.804000000000002</v>
      </c>
      <c r="Y7">
        <v>0.57899999999999996</v>
      </c>
      <c r="Z7">
        <f t="shared" si="2"/>
        <v>0.54099999999999993</v>
      </c>
      <c r="AA7" s="2">
        <v>0.53399999999999992</v>
      </c>
      <c r="AB7" s="3">
        <v>0</v>
      </c>
      <c r="AC7">
        <f t="shared" si="4"/>
        <v>1.8944967675864077E-2</v>
      </c>
      <c r="AH7">
        <v>5</v>
      </c>
      <c r="AI7" t="s">
        <v>19</v>
      </c>
      <c r="AJ7">
        <v>1E-3</v>
      </c>
      <c r="AK7">
        <v>0.53900000000000003</v>
      </c>
      <c r="AL7">
        <v>95.69</v>
      </c>
      <c r="AM7">
        <v>0.53900000000000003</v>
      </c>
      <c r="AO7" s="2">
        <v>0.51700000000000002</v>
      </c>
      <c r="AP7" s="3">
        <v>0</v>
      </c>
      <c r="AQ7">
        <f t="shared" si="3"/>
        <v>0.14817874231825301</v>
      </c>
    </row>
    <row r="8" spans="1:46" x14ac:dyDescent="0.3">
      <c r="F8">
        <v>6</v>
      </c>
      <c r="G8" t="s">
        <v>9</v>
      </c>
      <c r="H8">
        <v>1E-3</v>
      </c>
      <c r="I8">
        <v>0.52800000000000002</v>
      </c>
      <c r="J8">
        <v>77.844999999999999</v>
      </c>
      <c r="K8">
        <v>0.52800000000000002</v>
      </c>
      <c r="L8">
        <f t="shared" si="0"/>
        <v>0.497</v>
      </c>
      <c r="M8" s="2">
        <v>0.49099999999999999</v>
      </c>
      <c r="N8" s="3">
        <v>0</v>
      </c>
      <c r="O8">
        <f t="shared" si="1"/>
        <v>1.2220070174648041E-3</v>
      </c>
      <c r="T8">
        <v>6</v>
      </c>
      <c r="U8" t="s">
        <v>18</v>
      </c>
      <c r="V8">
        <v>1E-3</v>
      </c>
      <c r="W8">
        <v>0.57099999999999995</v>
      </c>
      <c r="X8">
        <v>90</v>
      </c>
      <c r="Y8">
        <v>0.57099999999999995</v>
      </c>
      <c r="Z8">
        <f t="shared" si="2"/>
        <v>0.54799999999999993</v>
      </c>
      <c r="AA8" s="2">
        <v>0.54099999999999993</v>
      </c>
      <c r="AB8" s="3">
        <v>0</v>
      </c>
      <c r="AC8">
        <f t="shared" si="4"/>
        <v>9.333665418976507E-2</v>
      </c>
      <c r="AH8">
        <v>6</v>
      </c>
      <c r="AI8" t="s">
        <v>19</v>
      </c>
      <c r="AJ8">
        <v>1E-3</v>
      </c>
      <c r="AK8">
        <v>0.53700000000000003</v>
      </c>
      <c r="AL8">
        <v>95.710999999999999</v>
      </c>
      <c r="AM8">
        <v>0.53700000000000003</v>
      </c>
      <c r="AO8" s="2">
        <v>0.52400000000000002</v>
      </c>
      <c r="AP8" s="3">
        <v>0</v>
      </c>
      <c r="AQ8">
        <f t="shared" si="3"/>
        <v>0.45642265874016691</v>
      </c>
    </row>
    <row r="9" spans="1:46" x14ac:dyDescent="0.3">
      <c r="F9">
        <v>7</v>
      </c>
      <c r="G9" t="s">
        <v>9</v>
      </c>
      <c r="H9">
        <v>1E-3</v>
      </c>
      <c r="I9">
        <v>0.53600000000000003</v>
      </c>
      <c r="J9">
        <v>76.734999999999999</v>
      </c>
      <c r="K9">
        <v>0.53600000000000003</v>
      </c>
      <c r="L9">
        <f t="shared" si="0"/>
        <v>0.503</v>
      </c>
      <c r="M9" s="2">
        <v>0.497</v>
      </c>
      <c r="N9" s="3">
        <v>0</v>
      </c>
      <c r="O9">
        <f t="shared" si="1"/>
        <v>7.9684867246620963E-3</v>
      </c>
      <c r="T9">
        <v>7</v>
      </c>
      <c r="U9" t="s">
        <v>18</v>
      </c>
      <c r="V9">
        <v>1E-3</v>
      </c>
      <c r="W9">
        <v>0.56699999999999995</v>
      </c>
      <c r="X9">
        <v>89.8</v>
      </c>
      <c r="Y9">
        <v>0.56699999999999995</v>
      </c>
      <c r="Z9">
        <f t="shared" si="2"/>
        <v>0.55499999999999994</v>
      </c>
      <c r="AA9" s="2">
        <v>0.54799999999999993</v>
      </c>
      <c r="AB9" s="3">
        <v>0</v>
      </c>
      <c r="AC9">
        <f t="shared" si="4"/>
        <v>0.34410492392730063</v>
      </c>
      <c r="AH9">
        <v>7</v>
      </c>
      <c r="AI9" t="s">
        <v>19</v>
      </c>
      <c r="AJ9">
        <v>1E-3</v>
      </c>
      <c r="AK9">
        <v>0.54100000000000004</v>
      </c>
      <c r="AL9">
        <v>95.876999999999995</v>
      </c>
      <c r="AM9">
        <v>0.54100000000000004</v>
      </c>
      <c r="AO9" s="2">
        <v>0.53100000000000003</v>
      </c>
      <c r="AP9" s="3">
        <v>2</v>
      </c>
      <c r="AQ9">
        <f t="shared" si="3"/>
        <v>1.0949010396585637</v>
      </c>
    </row>
    <row r="10" spans="1:46" x14ac:dyDescent="0.3">
      <c r="F10">
        <v>8</v>
      </c>
      <c r="G10" t="s">
        <v>9</v>
      </c>
      <c r="H10">
        <v>1E-3</v>
      </c>
      <c r="I10">
        <v>0.54400000000000004</v>
      </c>
      <c r="J10">
        <v>77.787999999999997</v>
      </c>
      <c r="K10">
        <v>0.54400000000000004</v>
      </c>
      <c r="L10">
        <f t="shared" si="0"/>
        <v>0.50900000000000001</v>
      </c>
      <c r="M10" s="2">
        <v>0.503</v>
      </c>
      <c r="N10" s="3">
        <v>0</v>
      </c>
      <c r="O10">
        <f t="shared" si="1"/>
        <v>4.0467314680040854E-2</v>
      </c>
      <c r="T10">
        <v>8</v>
      </c>
      <c r="U10" t="s">
        <v>18</v>
      </c>
      <c r="V10">
        <v>1E-3</v>
      </c>
      <c r="W10">
        <v>0.56699999999999995</v>
      </c>
      <c r="X10">
        <v>89.599000000000004</v>
      </c>
      <c r="Y10">
        <v>0.56699999999999995</v>
      </c>
      <c r="Z10">
        <f t="shared" si="2"/>
        <v>0.56199999999999994</v>
      </c>
      <c r="AA10" s="2">
        <v>0.55499999999999994</v>
      </c>
      <c r="AB10" s="3">
        <v>0</v>
      </c>
      <c r="AC10">
        <f t="shared" si="4"/>
        <v>0.94931390811009786</v>
      </c>
      <c r="AH10">
        <v>8</v>
      </c>
      <c r="AI10" t="s">
        <v>19</v>
      </c>
      <c r="AJ10">
        <v>1E-3</v>
      </c>
      <c r="AK10">
        <v>0.53800000000000003</v>
      </c>
      <c r="AL10">
        <v>96.34</v>
      </c>
      <c r="AM10">
        <v>0.53800000000000003</v>
      </c>
      <c r="AO10" s="2">
        <v>0.53800000000000003</v>
      </c>
      <c r="AP10" s="3">
        <v>2</v>
      </c>
      <c r="AQ10">
        <f t="shared" si="3"/>
        <v>2.0455444411304518</v>
      </c>
    </row>
    <row r="11" spans="1:46" x14ac:dyDescent="0.3">
      <c r="F11">
        <v>9</v>
      </c>
      <c r="G11" t="s">
        <v>9</v>
      </c>
      <c r="H11">
        <v>1E-3</v>
      </c>
      <c r="I11">
        <v>0.53500000000000003</v>
      </c>
      <c r="J11">
        <v>75.397000000000006</v>
      </c>
      <c r="K11">
        <v>0.53500000000000003</v>
      </c>
      <c r="L11">
        <f t="shared" si="0"/>
        <v>0.51500000000000001</v>
      </c>
      <c r="M11" s="2">
        <v>0.50900000000000001</v>
      </c>
      <c r="N11" s="3">
        <v>0</v>
      </c>
      <c r="O11">
        <f t="shared" si="1"/>
        <v>0.16005133433013216</v>
      </c>
      <c r="T11">
        <v>9</v>
      </c>
      <c r="U11" t="s">
        <v>18</v>
      </c>
      <c r="V11">
        <v>1E-3</v>
      </c>
      <c r="W11">
        <v>0.57699999999999996</v>
      </c>
      <c r="X11">
        <v>89.802999999999997</v>
      </c>
      <c r="Y11">
        <v>0.57699999999999996</v>
      </c>
      <c r="Z11">
        <f>Z12-0.007</f>
        <v>0.56899999999999995</v>
      </c>
      <c r="AA11" s="2">
        <v>0.56199999999999994</v>
      </c>
      <c r="AB11" s="3">
        <v>2</v>
      </c>
      <c r="AC11">
        <f t="shared" si="4"/>
        <v>1.9597880187913481</v>
      </c>
      <c r="AH11">
        <v>9</v>
      </c>
      <c r="AI11" t="s">
        <v>19</v>
      </c>
      <c r="AJ11">
        <v>1E-3</v>
      </c>
      <c r="AK11">
        <v>0.52900000000000003</v>
      </c>
      <c r="AL11">
        <v>95.582999999999998</v>
      </c>
      <c r="AM11">
        <v>0.52900000000000003</v>
      </c>
      <c r="AO11" s="2">
        <v>0.54500000000000004</v>
      </c>
      <c r="AP11" s="3">
        <v>10</v>
      </c>
      <c r="AQ11">
        <f t="shared" si="3"/>
        <v>2.9762496000647953</v>
      </c>
    </row>
    <row r="12" spans="1:46" x14ac:dyDescent="0.3">
      <c r="F12">
        <v>10</v>
      </c>
      <c r="G12" t="s">
        <v>9</v>
      </c>
      <c r="H12">
        <v>1E-3</v>
      </c>
      <c r="I12">
        <v>0.53600000000000003</v>
      </c>
      <c r="J12">
        <v>76.734999999999999</v>
      </c>
      <c r="K12">
        <v>0.53600000000000003</v>
      </c>
      <c r="L12">
        <f t="shared" si="0"/>
        <v>0.52100000000000002</v>
      </c>
      <c r="M12" s="2">
        <v>0.51500000000000001</v>
      </c>
      <c r="N12" s="3">
        <v>1</v>
      </c>
      <c r="O12">
        <f t="shared" si="1"/>
        <v>0.49299281669548684</v>
      </c>
      <c r="T12">
        <v>10</v>
      </c>
      <c r="U12" t="s">
        <v>18</v>
      </c>
      <c r="V12">
        <v>1E-3</v>
      </c>
      <c r="W12">
        <v>0.56699999999999995</v>
      </c>
      <c r="X12">
        <v>90</v>
      </c>
      <c r="Y12">
        <v>0.56699999999999995</v>
      </c>
      <c r="Z12">
        <v>0.57599999999999996</v>
      </c>
      <c r="AA12" s="2">
        <v>0.56899999999999995</v>
      </c>
      <c r="AB12" s="3">
        <v>7</v>
      </c>
      <c r="AC12">
        <f t="shared" si="4"/>
        <v>3.0275313646808577</v>
      </c>
      <c r="AH12">
        <v>10</v>
      </c>
      <c r="AI12" t="s">
        <v>19</v>
      </c>
      <c r="AJ12">
        <v>1E-3</v>
      </c>
      <c r="AK12">
        <v>0.52900000000000003</v>
      </c>
      <c r="AL12">
        <v>95.369</v>
      </c>
      <c r="AM12">
        <v>0.52900000000000003</v>
      </c>
      <c r="AO12" s="2">
        <v>0.55200000000000005</v>
      </c>
      <c r="AP12" s="3">
        <v>7</v>
      </c>
      <c r="AQ12">
        <f t="shared" si="3"/>
        <v>3.372532630254184</v>
      </c>
    </row>
    <row r="13" spans="1:46" x14ac:dyDescent="0.3">
      <c r="F13">
        <v>11</v>
      </c>
      <c r="G13" t="s">
        <v>9</v>
      </c>
      <c r="H13">
        <v>1E-3</v>
      </c>
      <c r="I13">
        <v>0.53700000000000003</v>
      </c>
      <c r="J13">
        <v>77.402000000000001</v>
      </c>
      <c r="K13">
        <v>0.53700000000000003</v>
      </c>
      <c r="L13">
        <f t="shared" si="0"/>
        <v>0.52700000000000002</v>
      </c>
      <c r="M13" s="2">
        <v>0.52100000000000002</v>
      </c>
      <c r="N13" s="3">
        <v>2</v>
      </c>
      <c r="O13">
        <f t="shared" si="1"/>
        <v>1.1826282880740555</v>
      </c>
      <c r="T13">
        <v>11</v>
      </c>
      <c r="U13" t="s">
        <v>18</v>
      </c>
      <c r="V13">
        <v>1E-3</v>
      </c>
      <c r="W13">
        <v>0.57299999999999995</v>
      </c>
      <c r="X13">
        <v>89.801000000000002</v>
      </c>
      <c r="Y13">
        <v>0.57299999999999995</v>
      </c>
      <c r="Z13">
        <f>Z12+0.007</f>
        <v>0.58299999999999996</v>
      </c>
      <c r="AA13" s="2">
        <v>0.57599999999999996</v>
      </c>
      <c r="AB13" s="3">
        <v>3</v>
      </c>
      <c r="AC13">
        <f t="shared" si="4"/>
        <v>3.4998425106304523</v>
      </c>
      <c r="AH13">
        <v>11</v>
      </c>
      <c r="AI13" t="s">
        <v>19</v>
      </c>
      <c r="AJ13">
        <v>1E-3</v>
      </c>
      <c r="AK13">
        <v>0.53900000000000003</v>
      </c>
      <c r="AL13">
        <v>95.46</v>
      </c>
      <c r="AM13">
        <v>0.53900000000000003</v>
      </c>
      <c r="AO13" s="2">
        <v>0.55900000000000005</v>
      </c>
      <c r="AP13" s="3">
        <v>6</v>
      </c>
      <c r="AQ13">
        <f t="shared" si="3"/>
        <v>2.9762496000647953</v>
      </c>
    </row>
    <row r="14" spans="1:46" x14ac:dyDescent="0.3">
      <c r="F14">
        <v>12</v>
      </c>
      <c r="G14" t="s">
        <v>9</v>
      </c>
      <c r="H14">
        <v>1E-3</v>
      </c>
      <c r="I14">
        <v>0.53400000000000003</v>
      </c>
      <c r="J14">
        <v>77.563000000000002</v>
      </c>
      <c r="K14">
        <v>0.53400000000000003</v>
      </c>
      <c r="L14">
        <f>L15-0.006</f>
        <v>0.53300000000000003</v>
      </c>
      <c r="M14" s="2">
        <v>0.52700000000000002</v>
      </c>
      <c r="N14" s="3">
        <v>1</v>
      </c>
      <c r="O14">
        <f t="shared" si="1"/>
        <v>2.2094405183393464</v>
      </c>
      <c r="T14">
        <v>12</v>
      </c>
      <c r="U14" t="s">
        <v>18</v>
      </c>
      <c r="V14">
        <v>1E-3</v>
      </c>
      <c r="W14">
        <v>0.56299999999999994</v>
      </c>
      <c r="X14">
        <v>89.798000000000002</v>
      </c>
      <c r="Y14">
        <v>0.56299999999999994</v>
      </c>
      <c r="Z14">
        <f t="shared" ref="Z14:Z23" si="5">Z13+0.007</f>
        <v>0.59</v>
      </c>
      <c r="AA14" s="2">
        <v>0.58299999999999996</v>
      </c>
      <c r="AB14" s="3">
        <v>5</v>
      </c>
      <c r="AC14">
        <f t="shared" si="4"/>
        <v>3.0275313646808577</v>
      </c>
      <c r="AH14">
        <v>12</v>
      </c>
      <c r="AI14" t="s">
        <v>19</v>
      </c>
      <c r="AJ14">
        <v>1E-3</v>
      </c>
      <c r="AK14">
        <v>0.54100000000000004</v>
      </c>
      <c r="AL14">
        <v>95.251000000000005</v>
      </c>
      <c r="AM14">
        <v>0.54100000000000004</v>
      </c>
      <c r="AO14" s="2">
        <v>0.56600000000000006</v>
      </c>
      <c r="AP14" s="3">
        <v>7</v>
      </c>
      <c r="AQ14">
        <f t="shared" si="3"/>
        <v>2.0455444411304518</v>
      </c>
    </row>
    <row r="15" spans="1:46" x14ac:dyDescent="0.3">
      <c r="F15">
        <v>13</v>
      </c>
      <c r="G15" t="s">
        <v>9</v>
      </c>
      <c r="H15">
        <v>1E-3</v>
      </c>
      <c r="I15">
        <v>0.53400000000000003</v>
      </c>
      <c r="J15">
        <v>76.528999999999996</v>
      </c>
      <c r="K15">
        <v>0.53400000000000003</v>
      </c>
      <c r="L15">
        <v>0.53900000000000003</v>
      </c>
      <c r="M15" s="2">
        <v>0.53300000000000003</v>
      </c>
      <c r="N15" s="3">
        <v>4</v>
      </c>
      <c r="O15">
        <f t="shared" si="1"/>
        <v>3.2147169852933399</v>
      </c>
      <c r="T15">
        <v>13</v>
      </c>
      <c r="U15" t="s">
        <v>18</v>
      </c>
      <c r="V15">
        <v>1E-3</v>
      </c>
      <c r="W15">
        <v>0.56699999999999995</v>
      </c>
      <c r="X15">
        <v>90.2</v>
      </c>
      <c r="Y15">
        <v>0.56699999999999995</v>
      </c>
      <c r="Z15">
        <f t="shared" si="5"/>
        <v>0.59699999999999998</v>
      </c>
      <c r="AA15" s="2">
        <v>0.59</v>
      </c>
      <c r="AB15" s="3">
        <v>2</v>
      </c>
      <c r="AC15">
        <f t="shared" si="4"/>
        <v>1.9597880187913481</v>
      </c>
      <c r="AH15">
        <v>13</v>
      </c>
      <c r="AI15" t="s">
        <v>19</v>
      </c>
      <c r="AJ15">
        <v>1E-3</v>
      </c>
      <c r="AK15">
        <v>0.54300000000000004</v>
      </c>
      <c r="AL15">
        <v>95.44</v>
      </c>
      <c r="AM15">
        <v>0.54300000000000004</v>
      </c>
      <c r="AO15" s="2">
        <v>0.57300000000000006</v>
      </c>
      <c r="AP15" s="3">
        <v>1</v>
      </c>
      <c r="AQ15">
        <f t="shared" si="3"/>
        <v>1.0949010396585637</v>
      </c>
    </row>
    <row r="16" spans="1:46" x14ac:dyDescent="0.3">
      <c r="F16">
        <v>14</v>
      </c>
      <c r="G16" t="s">
        <v>9</v>
      </c>
      <c r="H16">
        <v>1E-3</v>
      </c>
      <c r="I16">
        <v>0.53300000000000003</v>
      </c>
      <c r="J16">
        <v>76.272999999999996</v>
      </c>
      <c r="K16">
        <v>0.53300000000000003</v>
      </c>
      <c r="L16">
        <f>L15+0.006</f>
        <v>0.54500000000000004</v>
      </c>
      <c r="M16" s="2">
        <v>0.53900000000000003</v>
      </c>
      <c r="N16" s="3">
        <v>15</v>
      </c>
      <c r="O16">
        <f t="shared" si="1"/>
        <v>3.6427515789328004</v>
      </c>
      <c r="T16">
        <v>14</v>
      </c>
      <c r="U16" t="s">
        <v>18</v>
      </c>
      <c r="V16">
        <v>1E-3</v>
      </c>
      <c r="W16">
        <v>0.57699999999999996</v>
      </c>
      <c r="X16">
        <v>90</v>
      </c>
      <c r="Y16">
        <v>0.57699999999999996</v>
      </c>
      <c r="Z16">
        <f t="shared" si="5"/>
        <v>0.60399999999999998</v>
      </c>
      <c r="AA16" s="2">
        <v>0.59699999999999998</v>
      </c>
      <c r="AB16" s="3">
        <v>3</v>
      </c>
      <c r="AC16">
        <f t="shared" si="4"/>
        <v>0.94931390811009786</v>
      </c>
      <c r="AH16">
        <v>14</v>
      </c>
      <c r="AI16" t="s">
        <v>19</v>
      </c>
      <c r="AJ16">
        <v>1E-3</v>
      </c>
      <c r="AK16">
        <v>0.54300000000000004</v>
      </c>
      <c r="AL16">
        <v>95.231999999999999</v>
      </c>
      <c r="AM16">
        <v>0.54300000000000004</v>
      </c>
      <c r="AN16">
        <f t="shared" ref="AN16:AN22" si="6">AN17-0.007</f>
        <v>0.496</v>
      </c>
      <c r="AO16" s="2">
        <v>0.58000000000000007</v>
      </c>
      <c r="AP16" s="3">
        <v>2</v>
      </c>
      <c r="AQ16">
        <f t="shared" si="3"/>
        <v>0.45642265874016691</v>
      </c>
    </row>
    <row r="17" spans="6:43" x14ac:dyDescent="0.3">
      <c r="F17">
        <v>15</v>
      </c>
      <c r="G17" t="s">
        <v>9</v>
      </c>
      <c r="H17">
        <v>1E-3</v>
      </c>
      <c r="I17">
        <v>0.51300000000000001</v>
      </c>
      <c r="J17">
        <v>78.213999999999999</v>
      </c>
      <c r="K17">
        <v>0.51300000000000001</v>
      </c>
      <c r="L17">
        <f t="shared" ref="L17:L33" si="7">L16+0.006</f>
        <v>0.55100000000000005</v>
      </c>
      <c r="M17" s="2">
        <v>0.54500000000000004</v>
      </c>
      <c r="N17" s="3">
        <v>8</v>
      </c>
      <c r="O17">
        <f t="shared" si="1"/>
        <v>3.2147169852933399</v>
      </c>
      <c r="T17">
        <v>15</v>
      </c>
      <c r="U17" t="s">
        <v>18</v>
      </c>
      <c r="V17">
        <v>1E-3</v>
      </c>
      <c r="W17">
        <v>0.58299999999999996</v>
      </c>
      <c r="X17">
        <v>90.195999999999998</v>
      </c>
      <c r="Y17">
        <v>0.58299999999999996</v>
      </c>
      <c r="Z17">
        <f t="shared" si="5"/>
        <v>0.61099999999999999</v>
      </c>
      <c r="AA17" s="2">
        <v>0.60399999999999998</v>
      </c>
      <c r="AB17" s="3">
        <v>0</v>
      </c>
      <c r="AC17">
        <f t="shared" si="4"/>
        <v>0.34410492392730063</v>
      </c>
      <c r="AH17">
        <v>15</v>
      </c>
      <c r="AI17" t="s">
        <v>19</v>
      </c>
      <c r="AJ17">
        <v>1E-3</v>
      </c>
      <c r="AK17">
        <v>0.54900000000000004</v>
      </c>
      <c r="AL17">
        <v>95.382000000000005</v>
      </c>
      <c r="AM17">
        <v>0.54900000000000004</v>
      </c>
      <c r="AN17">
        <f t="shared" si="6"/>
        <v>0.503</v>
      </c>
      <c r="AO17" s="2">
        <v>0.58700000000000008</v>
      </c>
      <c r="AP17" s="3">
        <v>2</v>
      </c>
      <c r="AQ17">
        <f t="shared" si="3"/>
        <v>0.14817874231825301</v>
      </c>
    </row>
    <row r="18" spans="6:43" x14ac:dyDescent="0.3">
      <c r="F18">
        <v>16</v>
      </c>
      <c r="G18" t="s">
        <v>9</v>
      </c>
      <c r="H18">
        <v>1E-3</v>
      </c>
      <c r="I18">
        <v>0.53600000000000003</v>
      </c>
      <c r="J18">
        <v>78.024000000000001</v>
      </c>
      <c r="K18">
        <v>0.53600000000000003</v>
      </c>
      <c r="L18">
        <f t="shared" si="7"/>
        <v>0.55700000000000005</v>
      </c>
      <c r="M18" s="2">
        <v>0.55100000000000005</v>
      </c>
      <c r="N18" s="3">
        <v>2</v>
      </c>
      <c r="O18">
        <f t="shared" si="1"/>
        <v>2.2094405183393464</v>
      </c>
      <c r="T18">
        <v>16</v>
      </c>
      <c r="U18" t="s">
        <v>18</v>
      </c>
      <c r="V18">
        <v>1E-3</v>
      </c>
      <c r="W18">
        <v>0.58899999999999997</v>
      </c>
      <c r="X18">
        <v>90</v>
      </c>
      <c r="Y18">
        <v>0.58899999999999997</v>
      </c>
      <c r="Z18">
        <f t="shared" si="5"/>
        <v>0.61799999999999999</v>
      </c>
      <c r="AA18" s="2">
        <v>0.61099999999999999</v>
      </c>
      <c r="AB18" s="3">
        <v>1</v>
      </c>
      <c r="AC18">
        <f t="shared" si="4"/>
        <v>9.333665418976507E-2</v>
      </c>
      <c r="AH18">
        <v>16</v>
      </c>
      <c r="AI18" t="s">
        <v>19</v>
      </c>
      <c r="AJ18">
        <v>1E-3</v>
      </c>
      <c r="AK18">
        <v>0.54800000000000004</v>
      </c>
      <c r="AL18">
        <v>95.176000000000002</v>
      </c>
      <c r="AM18">
        <v>0.54800000000000004</v>
      </c>
      <c r="AN18">
        <f t="shared" si="6"/>
        <v>0.51</v>
      </c>
      <c r="AO18" s="2">
        <v>0.59400000000000008</v>
      </c>
      <c r="AP18" s="3">
        <v>0</v>
      </c>
      <c r="AQ18">
        <f t="shared" si="3"/>
        <v>3.7465453314602652E-2</v>
      </c>
    </row>
    <row r="19" spans="6:43" x14ac:dyDescent="0.3">
      <c r="F19">
        <v>17</v>
      </c>
      <c r="G19" t="s">
        <v>9</v>
      </c>
      <c r="H19">
        <v>1E-3</v>
      </c>
      <c r="I19">
        <v>0.54400000000000004</v>
      </c>
      <c r="J19">
        <v>77.381</v>
      </c>
      <c r="K19">
        <v>0.54400000000000004</v>
      </c>
      <c r="L19">
        <f t="shared" si="7"/>
        <v>0.56300000000000006</v>
      </c>
      <c r="M19" s="2">
        <v>0.55700000000000005</v>
      </c>
      <c r="N19" s="3">
        <v>3</v>
      </c>
      <c r="O19">
        <f t="shared" si="1"/>
        <v>1.1826282880740555</v>
      </c>
      <c r="T19">
        <v>17</v>
      </c>
      <c r="U19" t="s">
        <v>18</v>
      </c>
      <c r="V19">
        <v>1E-3</v>
      </c>
      <c r="W19">
        <v>0.59599999999999997</v>
      </c>
      <c r="X19">
        <v>89.808999999999997</v>
      </c>
      <c r="Y19">
        <v>0.59599999999999997</v>
      </c>
      <c r="Z19">
        <f t="shared" si="5"/>
        <v>0.625</v>
      </c>
      <c r="AA19" s="2">
        <v>0.61799999999999999</v>
      </c>
      <c r="AB19" s="3">
        <v>0</v>
      </c>
      <c r="AC19">
        <f t="shared" si="4"/>
        <v>1.8944967675864077E-2</v>
      </c>
      <c r="AH19">
        <v>17</v>
      </c>
      <c r="AI19" t="s">
        <v>19</v>
      </c>
      <c r="AJ19">
        <v>1E-3</v>
      </c>
      <c r="AK19">
        <v>0.55100000000000005</v>
      </c>
      <c r="AL19">
        <v>93.704999999999998</v>
      </c>
      <c r="AM19">
        <v>0.55100000000000005</v>
      </c>
      <c r="AN19">
        <f t="shared" si="6"/>
        <v>0.51700000000000002</v>
      </c>
      <c r="AO19" s="2">
        <v>0.60100000000000009</v>
      </c>
      <c r="AP19" s="3">
        <v>0</v>
      </c>
      <c r="AQ19">
        <f t="shared" si="3"/>
        <v>7.3773851744629131E-3</v>
      </c>
    </row>
    <row r="20" spans="6:43" ht="15" thickBot="1" x14ac:dyDescent="0.35">
      <c r="F20">
        <v>18</v>
      </c>
      <c r="G20" t="s">
        <v>9</v>
      </c>
      <c r="H20">
        <v>1E-3</v>
      </c>
      <c r="I20">
        <v>0.53700000000000003</v>
      </c>
      <c r="J20">
        <v>78.067999999999998</v>
      </c>
      <c r="K20">
        <v>0.53700000000000003</v>
      </c>
      <c r="L20">
        <f t="shared" si="7"/>
        <v>0.56900000000000006</v>
      </c>
      <c r="M20" s="2">
        <v>0.56300000000000006</v>
      </c>
      <c r="N20" s="3">
        <v>0</v>
      </c>
      <c r="O20">
        <f t="shared" si="1"/>
        <v>0.49299281669548684</v>
      </c>
      <c r="T20">
        <v>18</v>
      </c>
      <c r="U20" t="s">
        <v>18</v>
      </c>
      <c r="V20">
        <v>1E-3</v>
      </c>
      <c r="W20">
        <v>0.59099999999999997</v>
      </c>
      <c r="X20">
        <v>90</v>
      </c>
      <c r="Y20">
        <v>0.59099999999999997</v>
      </c>
      <c r="Z20">
        <f t="shared" si="5"/>
        <v>0.63200000000000001</v>
      </c>
      <c r="AA20" s="2">
        <v>0.625</v>
      </c>
      <c r="AB20" s="3">
        <v>0</v>
      </c>
      <c r="AC20">
        <f t="shared" si="4"/>
        <v>2.8775031423194258E-3</v>
      </c>
      <c r="AH20">
        <v>18</v>
      </c>
      <c r="AI20" t="s">
        <v>19</v>
      </c>
      <c r="AJ20">
        <v>1E-3</v>
      </c>
      <c r="AK20">
        <v>0.55500000000000005</v>
      </c>
      <c r="AL20">
        <v>93.474000000000004</v>
      </c>
      <c r="AM20">
        <v>0.55500000000000005</v>
      </c>
      <c r="AN20">
        <f t="shared" si="6"/>
        <v>0.52400000000000002</v>
      </c>
      <c r="AO20" s="4" t="s">
        <v>13</v>
      </c>
      <c r="AP20" s="4">
        <v>0</v>
      </c>
      <c r="AQ20" t="e">
        <f t="shared" ref="AQ20" si="8">$P$3*EXP(-1*(AO20-$Q$3)^2/2/$R$3^2)</f>
        <v>#VALUE!</v>
      </c>
    </row>
    <row r="21" spans="6:43" x14ac:dyDescent="0.3">
      <c r="F21">
        <v>19</v>
      </c>
      <c r="G21" t="s">
        <v>9</v>
      </c>
      <c r="H21">
        <v>1E-3</v>
      </c>
      <c r="I21">
        <v>0.54200000000000004</v>
      </c>
      <c r="J21">
        <v>77.744</v>
      </c>
      <c r="K21">
        <v>0.54200000000000004</v>
      </c>
      <c r="L21">
        <f t="shared" si="7"/>
        <v>0.57500000000000007</v>
      </c>
      <c r="M21" s="2">
        <v>0.56900000000000006</v>
      </c>
      <c r="N21" s="3">
        <v>1</v>
      </c>
      <c r="O21">
        <f t="shared" si="1"/>
        <v>0.16005133433013216</v>
      </c>
      <c r="T21">
        <v>19</v>
      </c>
      <c r="U21" t="s">
        <v>18</v>
      </c>
      <c r="V21">
        <v>1E-3</v>
      </c>
      <c r="W21">
        <v>0.58499999999999996</v>
      </c>
      <c r="X21">
        <v>89.805000000000007</v>
      </c>
      <c r="Y21">
        <v>0.58499999999999996</v>
      </c>
      <c r="Z21">
        <f t="shared" si="5"/>
        <v>0.63900000000000001</v>
      </c>
      <c r="AA21" s="2">
        <v>0.63200000000000001</v>
      </c>
      <c r="AB21" s="3">
        <v>0</v>
      </c>
      <c r="AC21">
        <f t="shared" si="4"/>
        <v>3.2705292881177834E-4</v>
      </c>
      <c r="AH21">
        <v>19</v>
      </c>
      <c r="AI21" t="s">
        <v>19</v>
      </c>
      <c r="AJ21">
        <v>1E-3</v>
      </c>
      <c r="AK21">
        <v>0.55600000000000005</v>
      </c>
      <c r="AL21">
        <v>94.899000000000001</v>
      </c>
      <c r="AM21">
        <v>0.55600000000000005</v>
      </c>
      <c r="AN21">
        <f t="shared" si="6"/>
        <v>0.53100000000000003</v>
      </c>
    </row>
    <row r="22" spans="6:43" x14ac:dyDescent="0.3">
      <c r="F22">
        <v>20</v>
      </c>
      <c r="G22" t="s">
        <v>9</v>
      </c>
      <c r="H22">
        <v>1E-3</v>
      </c>
      <c r="I22">
        <v>0.53800000000000003</v>
      </c>
      <c r="J22">
        <v>76.989999999999995</v>
      </c>
      <c r="K22">
        <v>0.53800000000000003</v>
      </c>
      <c r="L22">
        <f t="shared" si="7"/>
        <v>0.58100000000000007</v>
      </c>
      <c r="M22" s="2">
        <v>0.57500000000000007</v>
      </c>
      <c r="N22" s="3">
        <v>1</v>
      </c>
      <c r="O22">
        <f t="shared" si="1"/>
        <v>4.0467314680040854E-2</v>
      </c>
      <c r="T22">
        <v>20</v>
      </c>
      <c r="U22" t="s">
        <v>18</v>
      </c>
      <c r="V22">
        <v>1E-3</v>
      </c>
      <c r="W22">
        <v>0.56299999999999994</v>
      </c>
      <c r="X22">
        <v>90</v>
      </c>
      <c r="Y22">
        <v>0.56299999999999994</v>
      </c>
      <c r="Z22">
        <f t="shared" si="5"/>
        <v>0.64600000000000002</v>
      </c>
      <c r="AA22" s="2">
        <v>0.63900000000000001</v>
      </c>
      <c r="AB22" s="3">
        <v>0</v>
      </c>
      <c r="AC22">
        <f t="shared" si="4"/>
        <v>2.7816377840731528E-5</v>
      </c>
      <c r="AH22">
        <v>20</v>
      </c>
      <c r="AI22" t="s">
        <v>19</v>
      </c>
      <c r="AJ22">
        <v>1E-3</v>
      </c>
      <c r="AK22">
        <v>0.54600000000000004</v>
      </c>
      <c r="AL22">
        <v>94.573999999999998</v>
      </c>
      <c r="AM22">
        <v>0.54600000000000004</v>
      </c>
      <c r="AN22">
        <f t="shared" si="6"/>
        <v>0.53800000000000003</v>
      </c>
    </row>
    <row r="23" spans="6:43" x14ac:dyDescent="0.3">
      <c r="F23">
        <v>21</v>
      </c>
      <c r="G23" t="s">
        <v>9</v>
      </c>
      <c r="H23">
        <v>1E-3</v>
      </c>
      <c r="I23">
        <v>0.53800000000000003</v>
      </c>
      <c r="J23">
        <v>77.447999999999993</v>
      </c>
      <c r="K23">
        <v>0.53800000000000003</v>
      </c>
      <c r="L23">
        <f t="shared" si="7"/>
        <v>0.58700000000000008</v>
      </c>
      <c r="M23" s="2">
        <v>0.58100000000000007</v>
      </c>
      <c r="N23" s="3">
        <v>0</v>
      </c>
      <c r="O23">
        <f t="shared" si="1"/>
        <v>7.9684867246620963E-3</v>
      </c>
      <c r="T23">
        <v>21</v>
      </c>
      <c r="U23" t="s">
        <v>18</v>
      </c>
      <c r="V23">
        <v>1E-3</v>
      </c>
      <c r="W23">
        <v>0.57499999999999996</v>
      </c>
      <c r="X23">
        <v>89.802000000000007</v>
      </c>
      <c r="Y23">
        <v>0.57499999999999996</v>
      </c>
      <c r="Z23">
        <f t="shared" si="5"/>
        <v>0.65300000000000002</v>
      </c>
      <c r="AA23" s="2">
        <v>0.64600000000000002</v>
      </c>
      <c r="AB23" s="3">
        <v>0</v>
      </c>
      <c r="AC23">
        <f t="shared" si="4"/>
        <v>1.770367422481444E-6</v>
      </c>
      <c r="AH23">
        <v>21</v>
      </c>
      <c r="AI23" t="s">
        <v>19</v>
      </c>
      <c r="AJ23">
        <v>1E-3</v>
      </c>
      <c r="AK23">
        <v>0.54800000000000004</v>
      </c>
      <c r="AL23">
        <v>94.144999999999996</v>
      </c>
      <c r="AM23">
        <v>0.54800000000000004</v>
      </c>
      <c r="AN23">
        <f>AN24-0.007</f>
        <v>0.54500000000000004</v>
      </c>
    </row>
    <row r="24" spans="6:43" x14ac:dyDescent="0.3">
      <c r="F24">
        <v>22</v>
      </c>
      <c r="G24" t="s">
        <v>9</v>
      </c>
      <c r="H24">
        <v>1E-3</v>
      </c>
      <c r="I24">
        <v>0.52800000000000002</v>
      </c>
      <c r="J24">
        <v>77.424999999999997</v>
      </c>
      <c r="K24">
        <v>0.52800000000000002</v>
      </c>
      <c r="L24">
        <f t="shared" si="7"/>
        <v>0.59300000000000008</v>
      </c>
      <c r="M24" s="2">
        <v>0.58700000000000008</v>
      </c>
      <c r="N24" s="3">
        <v>0</v>
      </c>
      <c r="O24">
        <f t="shared" si="1"/>
        <v>1.2220070174648041E-3</v>
      </c>
      <c r="T24">
        <v>22</v>
      </c>
      <c r="U24" t="s">
        <v>18</v>
      </c>
      <c r="V24">
        <v>1E-3</v>
      </c>
      <c r="W24">
        <v>0.60599999999999998</v>
      </c>
      <c r="X24">
        <v>90</v>
      </c>
      <c r="Y24">
        <v>0.60599999999999998</v>
      </c>
      <c r="AA24" s="2">
        <v>0.65300000000000002</v>
      </c>
      <c r="AB24" s="3">
        <v>0</v>
      </c>
      <c r="AC24">
        <f t="shared" si="4"/>
        <v>8.4315329166510504E-8</v>
      </c>
      <c r="AH24">
        <v>22</v>
      </c>
      <c r="AI24" t="s">
        <v>19</v>
      </c>
      <c r="AJ24">
        <v>1E-3</v>
      </c>
      <c r="AK24">
        <v>0.54800000000000004</v>
      </c>
      <c r="AL24">
        <v>94.144999999999996</v>
      </c>
      <c r="AM24">
        <v>0.54800000000000004</v>
      </c>
      <c r="AN24">
        <v>0.55200000000000005</v>
      </c>
    </row>
    <row r="25" spans="6:43" ht="15" thickBot="1" x14ac:dyDescent="0.35">
      <c r="F25">
        <v>23</v>
      </c>
      <c r="G25" t="s">
        <v>9</v>
      </c>
      <c r="H25">
        <v>1E-3</v>
      </c>
      <c r="I25">
        <v>0.53600000000000003</v>
      </c>
      <c r="J25">
        <v>76.941999999999993</v>
      </c>
      <c r="K25">
        <v>0.53600000000000003</v>
      </c>
      <c r="L25">
        <f t="shared" si="7"/>
        <v>0.59900000000000009</v>
      </c>
      <c r="M25" s="2">
        <v>0.59300000000000008</v>
      </c>
      <c r="N25" s="3">
        <v>0</v>
      </c>
      <c r="O25">
        <f t="shared" si="1"/>
        <v>1.4594792533858213E-4</v>
      </c>
      <c r="T25">
        <v>23</v>
      </c>
      <c r="U25" t="s">
        <v>18</v>
      </c>
      <c r="V25">
        <v>1E-3</v>
      </c>
      <c r="W25">
        <v>0.59299999999999997</v>
      </c>
      <c r="X25">
        <v>90.191999999999993</v>
      </c>
      <c r="Y25">
        <v>0.59299999999999997</v>
      </c>
      <c r="AA25" s="4" t="s">
        <v>13</v>
      </c>
      <c r="AB25" s="4">
        <v>0</v>
      </c>
      <c r="AH25">
        <v>23</v>
      </c>
      <c r="AI25" t="s">
        <v>19</v>
      </c>
      <c r="AJ25">
        <v>1E-3</v>
      </c>
      <c r="AK25">
        <v>0.54400000000000004</v>
      </c>
      <c r="AL25">
        <v>94.382999999999996</v>
      </c>
      <c r="AM25">
        <v>0.54400000000000004</v>
      </c>
      <c r="AN25">
        <f>AN24+0.007</f>
        <v>0.55900000000000005</v>
      </c>
    </row>
    <row r="26" spans="6:43" x14ac:dyDescent="0.3">
      <c r="F26">
        <v>24</v>
      </c>
      <c r="G26" t="s">
        <v>9</v>
      </c>
      <c r="H26">
        <v>1E-3</v>
      </c>
      <c r="I26">
        <v>0.52100000000000002</v>
      </c>
      <c r="J26">
        <v>77.447000000000003</v>
      </c>
      <c r="K26">
        <v>0.52100000000000002</v>
      </c>
      <c r="L26">
        <f t="shared" si="7"/>
        <v>0.60500000000000009</v>
      </c>
      <c r="M26" s="2">
        <v>0.59900000000000009</v>
      </c>
      <c r="N26" s="3">
        <v>0</v>
      </c>
      <c r="O26">
        <f t="shared" si="1"/>
        <v>1.3575271726724219E-5</v>
      </c>
      <c r="AH26">
        <v>24</v>
      </c>
      <c r="AI26" t="s">
        <v>19</v>
      </c>
      <c r="AJ26">
        <v>1E-3</v>
      </c>
      <c r="AK26">
        <v>0.55600000000000005</v>
      </c>
      <c r="AL26">
        <v>94.492999999999995</v>
      </c>
      <c r="AM26">
        <v>0.55600000000000005</v>
      </c>
      <c r="AN26">
        <f t="shared" ref="AN26:AN31" si="9">AN25+0.007</f>
        <v>0.56600000000000006</v>
      </c>
    </row>
    <row r="27" spans="6:43" x14ac:dyDescent="0.3">
      <c r="F27">
        <v>25</v>
      </c>
      <c r="G27" t="s">
        <v>9</v>
      </c>
      <c r="H27">
        <v>1E-3</v>
      </c>
      <c r="I27">
        <v>0.52200000000000002</v>
      </c>
      <c r="J27">
        <v>77.706999999999994</v>
      </c>
      <c r="K27">
        <v>0.52200000000000002</v>
      </c>
      <c r="L27">
        <f t="shared" si="7"/>
        <v>0.6110000000000001</v>
      </c>
      <c r="M27" s="2">
        <v>0.60500000000000009</v>
      </c>
      <c r="N27" s="3">
        <v>0</v>
      </c>
      <c r="O27">
        <f t="shared" si="1"/>
        <v>9.8338938555784225E-7</v>
      </c>
      <c r="AH27">
        <v>25</v>
      </c>
      <c r="AI27" t="s">
        <v>19</v>
      </c>
      <c r="AJ27">
        <v>1E-3</v>
      </c>
      <c r="AK27">
        <v>0.55600000000000005</v>
      </c>
      <c r="AL27">
        <v>94.492999999999995</v>
      </c>
      <c r="AM27">
        <v>0.55600000000000005</v>
      </c>
      <c r="AN27">
        <f t="shared" si="9"/>
        <v>0.57300000000000006</v>
      </c>
    </row>
    <row r="28" spans="6:43" x14ac:dyDescent="0.3">
      <c r="F28">
        <v>26</v>
      </c>
      <c r="G28" t="s">
        <v>9</v>
      </c>
      <c r="H28">
        <v>1E-3</v>
      </c>
      <c r="I28">
        <v>0.51800000000000002</v>
      </c>
      <c r="J28">
        <v>77.614000000000004</v>
      </c>
      <c r="K28">
        <v>0.51800000000000002</v>
      </c>
      <c r="L28">
        <f t="shared" si="7"/>
        <v>0.6170000000000001</v>
      </c>
      <c r="M28" s="2">
        <v>0.6110000000000001</v>
      </c>
      <c r="N28" s="3">
        <v>0</v>
      </c>
      <c r="O28">
        <f t="shared" si="1"/>
        <v>5.5479032762164726E-8</v>
      </c>
      <c r="T28">
        <v>24</v>
      </c>
      <c r="U28" t="s">
        <v>14</v>
      </c>
      <c r="V28">
        <v>1E-3</v>
      </c>
      <c r="W28">
        <v>0.57599999999999996</v>
      </c>
      <c r="X28">
        <v>89.94</v>
      </c>
      <c r="Y28">
        <v>0.57599999999999996</v>
      </c>
      <c r="AH28">
        <v>26</v>
      </c>
      <c r="AI28" t="s">
        <v>19</v>
      </c>
      <c r="AJ28">
        <v>1E-3</v>
      </c>
      <c r="AK28">
        <v>0.56100000000000005</v>
      </c>
      <c r="AL28">
        <v>94.042000000000002</v>
      </c>
      <c r="AM28">
        <v>0.56100000000000005</v>
      </c>
      <c r="AN28">
        <f t="shared" si="9"/>
        <v>0.58000000000000007</v>
      </c>
    </row>
    <row r="29" spans="6:43" x14ac:dyDescent="0.3">
      <c r="F29">
        <v>27</v>
      </c>
      <c r="G29" t="s">
        <v>9</v>
      </c>
      <c r="H29">
        <v>1E-3</v>
      </c>
      <c r="I29">
        <v>0.53</v>
      </c>
      <c r="J29">
        <v>77.680999999999997</v>
      </c>
      <c r="K29">
        <v>0.53</v>
      </c>
      <c r="L29">
        <f t="shared" si="7"/>
        <v>0.62300000000000011</v>
      </c>
      <c r="M29" s="2">
        <v>0.6170000000000001</v>
      </c>
      <c r="N29" s="3">
        <v>0</v>
      </c>
      <c r="O29">
        <f t="shared" si="1"/>
        <v>2.437578579962068E-9</v>
      </c>
      <c r="T29">
        <v>25</v>
      </c>
      <c r="U29" t="s">
        <v>15</v>
      </c>
      <c r="V29" s="5">
        <v>2.525E-5</v>
      </c>
      <c r="W29">
        <v>1.2999999999999999E-2</v>
      </c>
      <c r="X29">
        <v>0.16300000000000001</v>
      </c>
      <c r="Y29">
        <v>1.2999999999999999E-2</v>
      </c>
      <c r="AH29">
        <v>27</v>
      </c>
      <c r="AI29" t="s">
        <v>19</v>
      </c>
      <c r="AJ29">
        <v>1E-3</v>
      </c>
      <c r="AK29">
        <v>0.55600000000000005</v>
      </c>
      <c r="AL29">
        <v>95.102000000000004</v>
      </c>
      <c r="AM29">
        <v>0.55600000000000005</v>
      </c>
      <c r="AN29">
        <f t="shared" si="9"/>
        <v>0.58700000000000008</v>
      </c>
    </row>
    <row r="30" spans="6:43" x14ac:dyDescent="0.3">
      <c r="F30">
        <v>28</v>
      </c>
      <c r="G30" t="s">
        <v>9</v>
      </c>
      <c r="H30">
        <v>1E-3</v>
      </c>
      <c r="I30">
        <v>0.53400000000000003</v>
      </c>
      <c r="J30">
        <v>79.066000000000003</v>
      </c>
      <c r="K30">
        <v>0.53400000000000003</v>
      </c>
      <c r="L30">
        <f t="shared" si="7"/>
        <v>0.62900000000000011</v>
      </c>
      <c r="M30" s="2">
        <v>0.62300000000000011</v>
      </c>
      <c r="N30" s="3">
        <v>0</v>
      </c>
      <c r="O30">
        <f t="shared" si="1"/>
        <v>8.3409352243124344E-11</v>
      </c>
      <c r="T30">
        <v>26</v>
      </c>
      <c r="U30" t="s">
        <v>16</v>
      </c>
      <c r="V30">
        <v>1E-3</v>
      </c>
      <c r="W30">
        <v>0.55700000000000005</v>
      </c>
      <c r="X30">
        <v>89.599000000000004</v>
      </c>
      <c r="Y30">
        <v>0.55700000000000005</v>
      </c>
      <c r="AH30">
        <v>28</v>
      </c>
      <c r="AI30" t="s">
        <v>19</v>
      </c>
      <c r="AJ30">
        <v>1E-3</v>
      </c>
      <c r="AK30">
        <v>0.56200000000000006</v>
      </c>
      <c r="AL30">
        <v>94.846999999999994</v>
      </c>
      <c r="AM30">
        <v>0.56200000000000006</v>
      </c>
      <c r="AN30">
        <f t="shared" si="9"/>
        <v>0.59400000000000008</v>
      </c>
    </row>
    <row r="31" spans="6:43" x14ac:dyDescent="0.3">
      <c r="F31">
        <v>29</v>
      </c>
      <c r="G31" t="s">
        <v>9</v>
      </c>
      <c r="H31">
        <v>1E-3</v>
      </c>
      <c r="I31">
        <v>0.54500000000000004</v>
      </c>
      <c r="J31">
        <v>78.239999999999995</v>
      </c>
      <c r="K31">
        <v>0.54500000000000004</v>
      </c>
      <c r="L31">
        <f t="shared" si="7"/>
        <v>0.63500000000000012</v>
      </c>
      <c r="M31" s="2">
        <v>0.62900000000000011</v>
      </c>
      <c r="N31" s="3">
        <v>0</v>
      </c>
      <c r="O31">
        <f t="shared" si="1"/>
        <v>2.2227839466893576E-12</v>
      </c>
      <c r="T31">
        <v>27</v>
      </c>
      <c r="U31" t="s">
        <v>17</v>
      </c>
      <c r="V31">
        <v>1E-3</v>
      </c>
      <c r="W31">
        <v>0.60599999999999998</v>
      </c>
      <c r="X31">
        <v>90.201999999999998</v>
      </c>
      <c r="Y31">
        <v>0.60599999999999998</v>
      </c>
      <c r="AH31">
        <v>29</v>
      </c>
      <c r="AI31" t="s">
        <v>19</v>
      </c>
      <c r="AJ31">
        <v>1E-3</v>
      </c>
      <c r="AK31">
        <v>0.55900000000000005</v>
      </c>
      <c r="AL31">
        <v>93.45</v>
      </c>
      <c r="AM31">
        <v>0.55900000000000005</v>
      </c>
      <c r="AN31">
        <f t="shared" si="9"/>
        <v>0.60100000000000009</v>
      </c>
    </row>
    <row r="32" spans="6:43" x14ac:dyDescent="0.3">
      <c r="F32">
        <v>30</v>
      </c>
      <c r="G32" t="s">
        <v>9</v>
      </c>
      <c r="H32">
        <v>1E-3</v>
      </c>
      <c r="I32">
        <v>0.53700000000000003</v>
      </c>
      <c r="J32">
        <v>78.275000000000006</v>
      </c>
      <c r="K32">
        <v>0.53700000000000003</v>
      </c>
      <c r="L32">
        <f t="shared" si="7"/>
        <v>0.64100000000000013</v>
      </c>
      <c r="M32" s="2">
        <v>0.63500000000000012</v>
      </c>
      <c r="N32" s="3">
        <v>0</v>
      </c>
      <c r="O32">
        <f t="shared" si="1"/>
        <v>4.6132409049826566E-14</v>
      </c>
      <c r="AH32">
        <v>30</v>
      </c>
      <c r="AI32" t="s">
        <v>19</v>
      </c>
      <c r="AJ32">
        <v>1E-3</v>
      </c>
      <c r="AK32">
        <v>0.56499999999999995</v>
      </c>
      <c r="AL32">
        <v>93.414000000000001</v>
      </c>
      <c r="AM32">
        <v>0.56499999999999995</v>
      </c>
    </row>
    <row r="33" spans="6:39" x14ac:dyDescent="0.3">
      <c r="F33">
        <v>31</v>
      </c>
      <c r="G33" t="s">
        <v>9</v>
      </c>
      <c r="H33">
        <v>1E-3</v>
      </c>
      <c r="I33">
        <v>0.54200000000000004</v>
      </c>
      <c r="J33">
        <v>78.813000000000002</v>
      </c>
      <c r="K33">
        <v>0.54200000000000004</v>
      </c>
      <c r="L33">
        <f t="shared" si="7"/>
        <v>0.64700000000000013</v>
      </c>
      <c r="M33" s="2">
        <v>0.64100000000000013</v>
      </c>
      <c r="N33" s="3">
        <v>0</v>
      </c>
      <c r="O33">
        <f t="shared" si="1"/>
        <v>7.4566094401592077E-16</v>
      </c>
      <c r="AH33">
        <v>31</v>
      </c>
      <c r="AI33" t="s">
        <v>19</v>
      </c>
      <c r="AJ33">
        <v>1E-3</v>
      </c>
      <c r="AK33">
        <v>0.56399999999999995</v>
      </c>
      <c r="AL33">
        <v>92.611999999999995</v>
      </c>
      <c r="AM33">
        <v>0.56399999999999995</v>
      </c>
    </row>
    <row r="34" spans="6:39" x14ac:dyDescent="0.3">
      <c r="F34">
        <v>32</v>
      </c>
      <c r="G34" t="s">
        <v>9</v>
      </c>
      <c r="H34">
        <v>1E-3</v>
      </c>
      <c r="I34">
        <v>0.55600000000000005</v>
      </c>
      <c r="J34">
        <v>78.048000000000002</v>
      </c>
      <c r="K34">
        <v>0.55600000000000005</v>
      </c>
      <c r="M34" s="2">
        <v>0.64700000000000013</v>
      </c>
      <c r="N34" s="3">
        <v>0</v>
      </c>
      <c r="O34">
        <f t="shared" si="1"/>
        <v>9.3864860278999572E-18</v>
      </c>
      <c r="AH34">
        <v>32</v>
      </c>
      <c r="AI34" t="s">
        <v>19</v>
      </c>
      <c r="AJ34">
        <v>1E-3</v>
      </c>
      <c r="AK34">
        <v>0.56899999999999995</v>
      </c>
      <c r="AL34">
        <v>93.191000000000003</v>
      </c>
      <c r="AM34">
        <v>0.56899999999999995</v>
      </c>
    </row>
    <row r="35" spans="6:39" ht="15" thickBot="1" x14ac:dyDescent="0.35">
      <c r="F35">
        <v>33</v>
      </c>
      <c r="G35" t="s">
        <v>9</v>
      </c>
      <c r="H35">
        <v>1E-3</v>
      </c>
      <c r="I35">
        <v>0.55600000000000005</v>
      </c>
      <c r="J35">
        <v>78.891000000000005</v>
      </c>
      <c r="K35">
        <v>0.55600000000000005</v>
      </c>
      <c r="M35" s="4" t="s">
        <v>13</v>
      </c>
      <c r="N35" s="4">
        <v>0</v>
      </c>
      <c r="AH35">
        <v>33</v>
      </c>
      <c r="AI35" t="s">
        <v>19</v>
      </c>
      <c r="AJ35">
        <v>1E-3</v>
      </c>
      <c r="AK35">
        <v>0.57399999999999995</v>
      </c>
      <c r="AL35">
        <v>92.37</v>
      </c>
      <c r="AM35">
        <v>0.57399999999999995</v>
      </c>
    </row>
    <row r="36" spans="6:39" x14ac:dyDescent="0.3">
      <c r="F36">
        <v>34</v>
      </c>
      <c r="G36" t="s">
        <v>9</v>
      </c>
      <c r="H36">
        <v>1E-3</v>
      </c>
      <c r="I36">
        <v>0.56799999999999995</v>
      </c>
      <c r="J36">
        <v>79.945999999999998</v>
      </c>
      <c r="K36">
        <v>0.56799999999999995</v>
      </c>
      <c r="AH36">
        <v>34</v>
      </c>
      <c r="AI36" t="s">
        <v>19</v>
      </c>
      <c r="AJ36">
        <v>1E-3</v>
      </c>
      <c r="AK36">
        <v>0.57599999999999996</v>
      </c>
      <c r="AL36">
        <v>91.968000000000004</v>
      </c>
      <c r="AM36">
        <v>0.57599999999999996</v>
      </c>
    </row>
    <row r="37" spans="6:39" x14ac:dyDescent="0.3">
      <c r="F37">
        <v>35</v>
      </c>
      <c r="G37" t="s">
        <v>9</v>
      </c>
      <c r="H37">
        <v>1E-3</v>
      </c>
      <c r="I37">
        <v>0.55100000000000005</v>
      </c>
      <c r="J37">
        <v>80.063999999999993</v>
      </c>
      <c r="K37">
        <v>0.55100000000000005</v>
      </c>
      <c r="AH37">
        <v>35</v>
      </c>
      <c r="AI37" t="s">
        <v>19</v>
      </c>
      <c r="AJ37">
        <v>1E-3</v>
      </c>
      <c r="AK37">
        <v>0.58199999999999996</v>
      </c>
      <c r="AL37">
        <v>92.531999999999996</v>
      </c>
      <c r="AM37">
        <v>0.58199999999999996</v>
      </c>
    </row>
    <row r="38" spans="6:39" x14ac:dyDescent="0.3">
      <c r="F38">
        <v>36</v>
      </c>
      <c r="G38" t="s">
        <v>9</v>
      </c>
      <c r="H38">
        <v>1E-3</v>
      </c>
      <c r="I38">
        <v>0.54300000000000004</v>
      </c>
      <c r="J38">
        <v>80.744</v>
      </c>
      <c r="K38">
        <v>0.54300000000000004</v>
      </c>
      <c r="AH38">
        <v>36</v>
      </c>
      <c r="AI38" t="s">
        <v>19</v>
      </c>
      <c r="AJ38">
        <v>1E-3</v>
      </c>
      <c r="AK38">
        <v>0.58399999999999996</v>
      </c>
      <c r="AL38">
        <v>92.135000000000005</v>
      </c>
      <c r="AM38">
        <v>0.58399999999999996</v>
      </c>
    </row>
    <row r="39" spans="6:39" x14ac:dyDescent="0.3">
      <c r="F39">
        <v>37</v>
      </c>
      <c r="G39" t="s">
        <v>9</v>
      </c>
      <c r="H39">
        <v>1E-3</v>
      </c>
      <c r="I39">
        <v>0.54300000000000004</v>
      </c>
      <c r="J39">
        <v>80.744</v>
      </c>
      <c r="K39">
        <v>0.54300000000000004</v>
      </c>
      <c r="AH39">
        <v>37</v>
      </c>
      <c r="AI39" t="s">
        <v>19</v>
      </c>
      <c r="AJ39">
        <v>1E-3</v>
      </c>
      <c r="AK39">
        <v>0.56200000000000006</v>
      </c>
      <c r="AL39">
        <v>92.218000000000004</v>
      </c>
      <c r="AM39">
        <v>0.56200000000000006</v>
      </c>
    </row>
    <row r="40" spans="6:39" x14ac:dyDescent="0.3">
      <c r="F40">
        <v>38</v>
      </c>
      <c r="G40" t="s">
        <v>9</v>
      </c>
      <c r="H40">
        <v>1E-3</v>
      </c>
      <c r="I40">
        <v>0.53900000000000003</v>
      </c>
      <c r="J40">
        <v>81.542000000000002</v>
      </c>
      <c r="K40">
        <v>0.53900000000000003</v>
      </c>
      <c r="AH40">
        <v>38</v>
      </c>
      <c r="AI40" t="s">
        <v>19</v>
      </c>
      <c r="AJ40">
        <v>1E-3</v>
      </c>
      <c r="AK40">
        <v>0.56399999999999995</v>
      </c>
      <c r="AL40">
        <v>91.206000000000003</v>
      </c>
      <c r="AM40">
        <v>0.56399999999999995</v>
      </c>
    </row>
    <row r="41" spans="6:39" x14ac:dyDescent="0.3">
      <c r="AH41">
        <v>39</v>
      </c>
      <c r="AI41" t="s">
        <v>19</v>
      </c>
      <c r="AJ41">
        <v>1E-3</v>
      </c>
      <c r="AK41">
        <v>0.56399999999999995</v>
      </c>
      <c r="AL41">
        <v>91.608000000000004</v>
      </c>
      <c r="AM41">
        <v>0.56399999999999995</v>
      </c>
    </row>
    <row r="44" spans="6:39" x14ac:dyDescent="0.3">
      <c r="F44">
        <v>39</v>
      </c>
      <c r="G44" t="s">
        <v>14</v>
      </c>
      <c r="H44">
        <v>1E-3</v>
      </c>
      <c r="I44">
        <v>0.53900000000000003</v>
      </c>
      <c r="J44">
        <v>78.138999999999996</v>
      </c>
      <c r="K44">
        <v>0.53900000000000003</v>
      </c>
    </row>
    <row r="45" spans="6:39" x14ac:dyDescent="0.3">
      <c r="F45">
        <v>40</v>
      </c>
      <c r="G45" t="s">
        <v>15</v>
      </c>
      <c r="H45" s="5">
        <v>2.393E-5</v>
      </c>
      <c r="I45">
        <v>1.2E-2</v>
      </c>
      <c r="J45">
        <v>1.296</v>
      </c>
      <c r="K45">
        <v>1.2E-2</v>
      </c>
      <c r="AH45">
        <v>40</v>
      </c>
      <c r="AI45" t="s">
        <v>14</v>
      </c>
      <c r="AJ45">
        <v>1E-3</v>
      </c>
      <c r="AK45">
        <v>0.55200000000000005</v>
      </c>
      <c r="AL45">
        <v>94.295000000000002</v>
      </c>
      <c r="AM45">
        <v>0.55200000000000005</v>
      </c>
    </row>
    <row r="46" spans="6:39" x14ac:dyDescent="0.3">
      <c r="F46">
        <v>41</v>
      </c>
      <c r="G46" t="s">
        <v>16</v>
      </c>
      <c r="H46">
        <v>1E-3</v>
      </c>
      <c r="I46">
        <v>0.51300000000000001</v>
      </c>
      <c r="J46">
        <v>75.397000000000006</v>
      </c>
      <c r="K46">
        <v>0.51300000000000001</v>
      </c>
      <c r="AH46">
        <v>41</v>
      </c>
      <c r="AI46" t="s">
        <v>15</v>
      </c>
      <c r="AJ46" s="5">
        <v>2.7039999999999999E-5</v>
      </c>
      <c r="AK46">
        <v>1.4E-2</v>
      </c>
      <c r="AL46">
        <v>1.381</v>
      </c>
      <c r="AM46">
        <v>1.4E-2</v>
      </c>
    </row>
    <row r="47" spans="6:39" x14ac:dyDescent="0.3">
      <c r="F47">
        <v>42</v>
      </c>
      <c r="G47" t="s">
        <v>17</v>
      </c>
      <c r="H47">
        <v>1E-3</v>
      </c>
      <c r="I47">
        <v>0.57399999999999995</v>
      </c>
      <c r="J47">
        <v>81.542000000000002</v>
      </c>
      <c r="K47">
        <v>0.57399999999999995</v>
      </c>
      <c r="AH47">
        <v>42</v>
      </c>
      <c r="AI47" t="s">
        <v>16</v>
      </c>
      <c r="AJ47">
        <v>1E-3</v>
      </c>
      <c r="AK47">
        <v>0.52900000000000003</v>
      </c>
      <c r="AL47">
        <v>91.206000000000003</v>
      </c>
      <c r="AM47">
        <v>0.52900000000000003</v>
      </c>
    </row>
    <row r="48" spans="6:39" x14ac:dyDescent="0.3">
      <c r="AH48">
        <v>43</v>
      </c>
      <c r="AI48" t="s">
        <v>17</v>
      </c>
      <c r="AJ48">
        <v>1E-3</v>
      </c>
      <c r="AK48">
        <v>0.58399999999999996</v>
      </c>
      <c r="AL48">
        <v>96.34</v>
      </c>
      <c r="AM48">
        <v>0.58399999999999996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9"/>
  <sheetViews>
    <sheetView topLeftCell="AB4" workbookViewId="0">
      <selection activeCell="AN30" sqref="AN30"/>
    </sheetView>
  </sheetViews>
  <sheetFormatPr defaultRowHeight="14.4" x14ac:dyDescent="0.3"/>
  <cols>
    <col min="21" max="21" width="12" bestFit="1" customWidth="1"/>
    <col min="35" max="35" width="12" bestFit="1" customWidth="1"/>
    <col min="47" max="47" width="12" bestFit="1" customWidth="1"/>
    <col min="60" max="60" width="12" bestFit="1" customWidth="1"/>
  </cols>
  <sheetData>
    <row r="1" spans="1:69" x14ac:dyDescent="0.3">
      <c r="M1" t="s">
        <v>45</v>
      </c>
      <c r="Z1" t="s">
        <v>62</v>
      </c>
      <c r="AM1" t="s">
        <v>63</v>
      </c>
      <c r="AY1" t="s">
        <v>47</v>
      </c>
      <c r="BL1" t="s">
        <v>64</v>
      </c>
    </row>
    <row r="2" spans="1:69" ht="15" thickBot="1" x14ac:dyDescent="0.35">
      <c r="A2">
        <v>5275</v>
      </c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V2" t="s">
        <v>20</v>
      </c>
      <c r="W2" t="s">
        <v>21</v>
      </c>
      <c r="X2" t="s">
        <v>22</v>
      </c>
      <c r="Z2" t="s">
        <v>0</v>
      </c>
      <c r="AA2" t="s">
        <v>1</v>
      </c>
      <c r="AB2" t="s">
        <v>2</v>
      </c>
      <c r="AC2" t="s">
        <v>3</v>
      </c>
      <c r="AD2" t="s">
        <v>4</v>
      </c>
      <c r="AE2" t="s">
        <v>5</v>
      </c>
      <c r="AL2" t="s">
        <v>0</v>
      </c>
      <c r="AM2" t="s">
        <v>1</v>
      </c>
      <c r="AN2" t="s">
        <v>2</v>
      </c>
      <c r="AO2" t="s">
        <v>3</v>
      </c>
      <c r="AP2" t="s">
        <v>4</v>
      </c>
      <c r="AQ2" t="s">
        <v>5</v>
      </c>
      <c r="AY2" t="s">
        <v>0</v>
      </c>
      <c r="AZ2" t="s">
        <v>1</v>
      </c>
      <c r="BA2" t="s">
        <v>2</v>
      </c>
      <c r="BB2" t="s">
        <v>3</v>
      </c>
      <c r="BC2" t="s">
        <v>4</v>
      </c>
      <c r="BD2" t="s">
        <v>5</v>
      </c>
      <c r="BL2" t="s">
        <v>0</v>
      </c>
      <c r="BM2" t="s">
        <v>1</v>
      </c>
      <c r="BN2" t="s">
        <v>2</v>
      </c>
      <c r="BO2" t="s">
        <v>3</v>
      </c>
      <c r="BP2" t="s">
        <v>4</v>
      </c>
      <c r="BQ2" t="s">
        <v>5</v>
      </c>
    </row>
    <row r="3" spans="1:69" x14ac:dyDescent="0.3">
      <c r="A3" t="s">
        <v>40</v>
      </c>
      <c r="B3" t="s">
        <v>41</v>
      </c>
      <c r="C3" t="s">
        <v>42</v>
      </c>
      <c r="D3" t="s">
        <v>43</v>
      </c>
      <c r="L3">
        <v>1</v>
      </c>
      <c r="M3" t="s">
        <v>23</v>
      </c>
      <c r="N3">
        <v>1E-3</v>
      </c>
      <c r="O3">
        <v>0.48399999999999999</v>
      </c>
      <c r="P3">
        <v>-90.881</v>
      </c>
      <c r="Q3">
        <v>0.48399999999999999</v>
      </c>
      <c r="R3" s="2">
        <f t="shared" ref="R3:R7" si="0">R4-0.0035</f>
        <v>0.44899999999999995</v>
      </c>
      <c r="S3" s="1" t="s">
        <v>10</v>
      </c>
      <c r="T3" s="1" t="s">
        <v>11</v>
      </c>
      <c r="U3" t="s">
        <v>24</v>
      </c>
      <c r="V3">
        <f>1/(SQRT(X3*2*3.14))</f>
        <v>4.7694813852512743</v>
      </c>
      <c r="W3">
        <v>0.47699999999999998</v>
      </c>
      <c r="X3">
        <v>7.0000000000000001E-3</v>
      </c>
      <c r="Z3">
        <v>1</v>
      </c>
      <c r="AA3" t="s">
        <v>51</v>
      </c>
      <c r="AB3">
        <v>1E-3</v>
      </c>
      <c r="AC3">
        <v>0.54100000000000004</v>
      </c>
      <c r="AD3">
        <v>89.58</v>
      </c>
      <c r="AE3">
        <v>0.54100000000000004</v>
      </c>
      <c r="AL3">
        <v>1</v>
      </c>
      <c r="AM3" t="s">
        <v>52</v>
      </c>
      <c r="AN3" s="5">
        <v>9.7110000000000002E-4</v>
      </c>
      <c r="AO3">
        <v>0.48799999999999999</v>
      </c>
      <c r="AP3">
        <v>89.766999999999996</v>
      </c>
      <c r="AQ3">
        <v>0.48799999999999999</v>
      </c>
      <c r="AY3">
        <v>1</v>
      </c>
      <c r="AZ3" t="s">
        <v>54</v>
      </c>
      <c r="BA3">
        <v>1E-3</v>
      </c>
      <c r="BB3">
        <v>0.51500000000000001</v>
      </c>
      <c r="BC3">
        <v>89.78</v>
      </c>
      <c r="BD3">
        <v>0.51500000000000001</v>
      </c>
      <c r="BL3">
        <v>1</v>
      </c>
      <c r="BM3" t="s">
        <v>55</v>
      </c>
      <c r="BN3" s="5">
        <v>9.1609999999999999E-4</v>
      </c>
      <c r="BO3">
        <v>0.46100000000000002</v>
      </c>
      <c r="BP3">
        <v>90</v>
      </c>
      <c r="BQ3">
        <v>0.46100000000000002</v>
      </c>
    </row>
    <row r="4" spans="1:69" x14ac:dyDescent="0.3">
      <c r="A4" t="s">
        <v>44</v>
      </c>
      <c r="B4">
        <v>0.53400000000000003</v>
      </c>
      <c r="C4">
        <v>6.0000000000000001E-3</v>
      </c>
      <c r="L4">
        <v>2</v>
      </c>
      <c r="M4" t="s">
        <v>23</v>
      </c>
      <c r="N4">
        <v>1E-3</v>
      </c>
      <c r="O4">
        <v>0.48199999999999998</v>
      </c>
      <c r="P4">
        <v>-90.885999999999996</v>
      </c>
      <c r="Q4">
        <v>0.48199999999999998</v>
      </c>
      <c r="R4" s="2">
        <f t="shared" si="0"/>
        <v>0.45249999999999996</v>
      </c>
      <c r="S4" s="2">
        <v>0.44899999999999995</v>
      </c>
      <c r="T4" s="3">
        <v>0</v>
      </c>
      <c r="U4">
        <f t="shared" ref="U4:U20" si="1">$V$3*EXP(-1*(S4-$W$3)^2/2/$X$3^2)</f>
        <v>1.5999827592284852E-3</v>
      </c>
      <c r="Z4">
        <v>2</v>
      </c>
      <c r="AA4" t="s">
        <v>51</v>
      </c>
      <c r="AB4">
        <v>1E-3</v>
      </c>
      <c r="AC4">
        <v>0.53700000000000003</v>
      </c>
      <c r="AD4">
        <v>-90.210999999999999</v>
      </c>
      <c r="AE4">
        <v>0.53700000000000003</v>
      </c>
      <c r="AL4">
        <v>2</v>
      </c>
      <c r="AM4" t="s">
        <v>52</v>
      </c>
      <c r="AN4" s="5">
        <v>9.7510000000000001E-4</v>
      </c>
      <c r="AO4">
        <v>0.49</v>
      </c>
      <c r="AP4">
        <v>89.768000000000001</v>
      </c>
      <c r="AQ4">
        <v>0.49</v>
      </c>
      <c r="AY4">
        <v>2</v>
      </c>
      <c r="AZ4" t="s">
        <v>54</v>
      </c>
      <c r="BA4">
        <v>1E-3</v>
      </c>
      <c r="BB4">
        <v>0.51700000000000002</v>
      </c>
      <c r="BC4">
        <v>89.78</v>
      </c>
      <c r="BD4">
        <v>0.51700000000000002</v>
      </c>
      <c r="BL4">
        <v>2</v>
      </c>
      <c r="BM4" t="s">
        <v>55</v>
      </c>
      <c r="BN4" s="5">
        <v>9.2000000000000003E-4</v>
      </c>
      <c r="BO4">
        <v>0.46300000000000002</v>
      </c>
      <c r="BP4">
        <v>90</v>
      </c>
      <c r="BQ4">
        <v>0.46300000000000002</v>
      </c>
    </row>
    <row r="5" spans="1:69" x14ac:dyDescent="0.3">
      <c r="A5" t="s">
        <v>45</v>
      </c>
      <c r="B5">
        <v>0.47699999999999998</v>
      </c>
      <c r="C5">
        <v>7.0000000000000001E-3</v>
      </c>
      <c r="L5">
        <v>3</v>
      </c>
      <c r="M5" t="s">
        <v>23</v>
      </c>
      <c r="N5">
        <v>1E-3</v>
      </c>
      <c r="O5">
        <v>0.48399999999999999</v>
      </c>
      <c r="P5">
        <v>-90.881</v>
      </c>
      <c r="Q5">
        <v>0.48399999999999999</v>
      </c>
      <c r="R5" s="2">
        <f t="shared" si="0"/>
        <v>0.45599999999999996</v>
      </c>
      <c r="S5" s="2">
        <v>0.45249999999999996</v>
      </c>
      <c r="T5" s="3">
        <v>0</v>
      </c>
      <c r="U5">
        <f t="shared" si="1"/>
        <v>1.0433198168575655E-2</v>
      </c>
      <c r="Z5">
        <v>3</v>
      </c>
      <c r="AA5" t="s">
        <v>51</v>
      </c>
      <c r="AB5">
        <v>1E-3</v>
      </c>
      <c r="AC5">
        <v>0.53500000000000003</v>
      </c>
      <c r="AD5">
        <v>90</v>
      </c>
      <c r="AE5">
        <v>0.53500000000000003</v>
      </c>
      <c r="AL5">
        <v>3</v>
      </c>
      <c r="AM5" t="s">
        <v>52</v>
      </c>
      <c r="AN5" s="5">
        <v>9.8290000000000009E-4</v>
      </c>
      <c r="AO5">
        <v>0.49399999999999999</v>
      </c>
      <c r="AP5">
        <v>89.77</v>
      </c>
      <c r="AQ5">
        <v>0.49399999999999999</v>
      </c>
      <c r="AU5" t="s">
        <v>6</v>
      </c>
      <c r="AV5" t="s">
        <v>7</v>
      </c>
      <c r="AW5" t="s">
        <v>8</v>
      </c>
      <c r="AY5">
        <v>3</v>
      </c>
      <c r="AZ5" t="s">
        <v>54</v>
      </c>
      <c r="BA5">
        <v>1E-3</v>
      </c>
      <c r="BB5">
        <v>0.50900000000000001</v>
      </c>
      <c r="BC5">
        <v>90</v>
      </c>
      <c r="BD5">
        <v>0.50900000000000001</v>
      </c>
      <c r="BL5">
        <v>3</v>
      </c>
      <c r="BM5" t="s">
        <v>55</v>
      </c>
      <c r="BN5" s="5">
        <v>9.2400000000000002E-4</v>
      </c>
      <c r="BO5">
        <v>0.46500000000000002</v>
      </c>
      <c r="BP5">
        <v>89.756</v>
      </c>
      <c r="BQ5">
        <v>0.46500000000000002</v>
      </c>
    </row>
    <row r="6" spans="1:69" ht="15" thickBot="1" x14ac:dyDescent="0.35">
      <c r="A6" t="s">
        <v>46</v>
      </c>
      <c r="B6">
        <v>0.48899999999999999</v>
      </c>
      <c r="C6">
        <v>6.0000000000000001E-3</v>
      </c>
      <c r="L6">
        <v>4</v>
      </c>
      <c r="M6" t="s">
        <v>23</v>
      </c>
      <c r="N6">
        <v>1E-3</v>
      </c>
      <c r="O6">
        <v>0.47699999999999998</v>
      </c>
      <c r="P6">
        <v>-90.298000000000002</v>
      </c>
      <c r="Q6">
        <v>0.47699999999999998</v>
      </c>
      <c r="R6" s="2">
        <f t="shared" si="0"/>
        <v>0.45949999999999996</v>
      </c>
      <c r="S6" s="2">
        <v>0.45599999999999996</v>
      </c>
      <c r="T6" s="3">
        <v>0</v>
      </c>
      <c r="U6">
        <f t="shared" si="1"/>
        <v>5.2984152197967101E-2</v>
      </c>
      <c r="Z6">
        <v>4</v>
      </c>
      <c r="AA6" t="s">
        <v>51</v>
      </c>
      <c r="AB6">
        <v>1E-3</v>
      </c>
      <c r="AC6">
        <v>0.53300000000000003</v>
      </c>
      <c r="AD6">
        <v>-90.212999999999994</v>
      </c>
      <c r="AE6">
        <v>0.53300000000000003</v>
      </c>
      <c r="AL6">
        <v>4</v>
      </c>
      <c r="AM6" t="s">
        <v>52</v>
      </c>
      <c r="AN6" s="5">
        <v>9.7510000000000001E-4</v>
      </c>
      <c r="AO6">
        <v>0.49</v>
      </c>
      <c r="AP6">
        <v>89.768000000000001</v>
      </c>
      <c r="AQ6">
        <v>0.49</v>
      </c>
      <c r="AR6" t="s">
        <v>53</v>
      </c>
      <c r="AU6">
        <f>1/SQRT(2*3.14*AW6)</f>
        <v>5.1516286872827717</v>
      </c>
      <c r="AV6">
        <v>0.48899999999999999</v>
      </c>
      <c r="AW6">
        <v>6.0000000000000001E-3</v>
      </c>
      <c r="AY6">
        <v>4</v>
      </c>
      <c r="AZ6" t="s">
        <v>54</v>
      </c>
      <c r="BA6">
        <v>1E-3</v>
      </c>
      <c r="BB6">
        <v>0.51300000000000001</v>
      </c>
      <c r="BC6">
        <v>90</v>
      </c>
      <c r="BD6">
        <v>0.51300000000000001</v>
      </c>
      <c r="BL6">
        <v>4</v>
      </c>
      <c r="BM6" t="s">
        <v>55</v>
      </c>
      <c r="BN6" s="5">
        <v>9.3179999999999999E-4</v>
      </c>
      <c r="BO6">
        <v>0.46899999999999997</v>
      </c>
      <c r="BP6">
        <v>-90</v>
      </c>
      <c r="BQ6">
        <v>0.46899999999999997</v>
      </c>
    </row>
    <row r="7" spans="1:69" x14ac:dyDescent="0.3">
      <c r="A7" t="s">
        <v>47</v>
      </c>
      <c r="B7">
        <v>0.50800000000000001</v>
      </c>
      <c r="C7">
        <v>7.0000000000000001E-3</v>
      </c>
      <c r="L7">
        <v>5</v>
      </c>
      <c r="M7" t="s">
        <v>23</v>
      </c>
      <c r="N7">
        <v>1E-3</v>
      </c>
      <c r="O7">
        <v>0.48099999999999998</v>
      </c>
      <c r="P7">
        <v>-90</v>
      </c>
      <c r="Q7">
        <v>0.48099999999999998</v>
      </c>
      <c r="R7" s="2">
        <f t="shared" si="0"/>
        <v>0.46299999999999997</v>
      </c>
      <c r="S7" s="2">
        <v>0.45949999999999996</v>
      </c>
      <c r="T7" s="3">
        <v>0</v>
      </c>
      <c r="U7">
        <f t="shared" si="1"/>
        <v>0.2095563870418615</v>
      </c>
      <c r="Z7">
        <v>5</v>
      </c>
      <c r="AA7" t="s">
        <v>51</v>
      </c>
      <c r="AB7">
        <v>1E-3</v>
      </c>
      <c r="AC7">
        <v>0.53500000000000003</v>
      </c>
      <c r="AD7">
        <v>89.787999999999997</v>
      </c>
      <c r="AE7">
        <v>0.53500000000000003</v>
      </c>
      <c r="AI7" t="s">
        <v>12</v>
      </c>
      <c r="AL7">
        <v>5</v>
      </c>
      <c r="AM7" t="s">
        <v>52</v>
      </c>
      <c r="AN7" s="5">
        <v>9.7110000000000002E-4</v>
      </c>
      <c r="AO7">
        <v>0.48799999999999999</v>
      </c>
      <c r="AP7">
        <v>89.766999999999996</v>
      </c>
      <c r="AQ7">
        <v>0.48799999999999999</v>
      </c>
      <c r="AR7">
        <f t="shared" ref="AR7:AR17" si="2">AR8-0.003</f>
        <v>0.45299999999999996</v>
      </c>
      <c r="AS7" s="1" t="s">
        <v>10</v>
      </c>
      <c r="AT7" s="1" t="s">
        <v>11</v>
      </c>
      <c r="AU7" t="s">
        <v>12</v>
      </c>
      <c r="AY7">
        <v>5</v>
      </c>
      <c r="AZ7" t="s">
        <v>54</v>
      </c>
      <c r="BA7">
        <v>1E-3</v>
      </c>
      <c r="BB7">
        <v>0.51700000000000002</v>
      </c>
      <c r="BC7">
        <v>90.22</v>
      </c>
      <c r="BD7">
        <v>0.51700000000000002</v>
      </c>
      <c r="BL7">
        <v>5</v>
      </c>
      <c r="BM7" t="s">
        <v>55</v>
      </c>
      <c r="BN7" s="5">
        <v>9.3579999999999998E-4</v>
      </c>
      <c r="BO7">
        <v>0.47</v>
      </c>
      <c r="BP7">
        <v>90</v>
      </c>
      <c r="BQ7">
        <v>0.47</v>
      </c>
    </row>
    <row r="8" spans="1:69" x14ac:dyDescent="0.3">
      <c r="A8" t="s">
        <v>48</v>
      </c>
      <c r="L8">
        <v>6</v>
      </c>
      <c r="M8" t="s">
        <v>23</v>
      </c>
      <c r="N8">
        <v>1E-3</v>
      </c>
      <c r="O8">
        <v>0.48399999999999999</v>
      </c>
      <c r="P8">
        <v>-91.174999999999997</v>
      </c>
      <c r="Q8">
        <v>0.48399999999999999</v>
      </c>
      <c r="R8" s="2">
        <f>R9-0.0035</f>
        <v>0.46649999999999997</v>
      </c>
      <c r="S8" s="2">
        <v>0.46299999999999997</v>
      </c>
      <c r="T8" s="3">
        <v>0</v>
      </c>
      <c r="U8">
        <f t="shared" si="1"/>
        <v>0.64547911416473103</v>
      </c>
      <c r="Z8">
        <v>6</v>
      </c>
      <c r="AA8" t="s">
        <v>51</v>
      </c>
      <c r="AB8">
        <v>1E-3</v>
      </c>
      <c r="AC8">
        <v>0.52800000000000002</v>
      </c>
      <c r="AD8">
        <v>-89.784999999999997</v>
      </c>
      <c r="AE8">
        <v>0.52800000000000002</v>
      </c>
      <c r="AI8" t="s">
        <v>6</v>
      </c>
      <c r="AJ8" t="s">
        <v>7</v>
      </c>
      <c r="AK8" t="s">
        <v>8</v>
      </c>
      <c r="AL8">
        <v>6</v>
      </c>
      <c r="AM8" t="s">
        <v>52</v>
      </c>
      <c r="AN8" s="5">
        <v>9.7510000000000001E-4</v>
      </c>
      <c r="AO8">
        <v>0.49</v>
      </c>
      <c r="AP8">
        <v>89.768000000000001</v>
      </c>
      <c r="AQ8">
        <v>0.49</v>
      </c>
      <c r="AR8">
        <f t="shared" si="2"/>
        <v>0.45599999999999996</v>
      </c>
      <c r="AS8" s="2">
        <v>0.45299999999999996</v>
      </c>
      <c r="AT8" s="3">
        <v>0</v>
      </c>
      <c r="AU8">
        <f t="shared" ref="AU8:AU34" si="3">$AU$6*EXP(-1*(AS8-$AV$6)^2/2/$AW$6^2)</f>
        <v>7.8459200559594618E-8</v>
      </c>
      <c r="AY8">
        <v>6</v>
      </c>
      <c r="AZ8" t="s">
        <v>54</v>
      </c>
      <c r="BA8">
        <v>1E-3</v>
      </c>
      <c r="BB8">
        <v>0.52700000000000002</v>
      </c>
      <c r="BC8">
        <v>90</v>
      </c>
      <c r="BD8">
        <v>0.52700000000000002</v>
      </c>
      <c r="BL8">
        <v>6</v>
      </c>
      <c r="BM8" t="s">
        <v>55</v>
      </c>
      <c r="BN8" s="5">
        <v>9.4359999999999995E-4</v>
      </c>
      <c r="BO8">
        <v>0.47399999999999998</v>
      </c>
      <c r="BP8">
        <v>-90</v>
      </c>
      <c r="BQ8">
        <v>0.47399999999999998</v>
      </c>
    </row>
    <row r="9" spans="1:69" ht="15" thickBot="1" x14ac:dyDescent="0.35">
      <c r="A9" t="s">
        <v>49</v>
      </c>
      <c r="L9">
        <v>7</v>
      </c>
      <c r="M9" t="s">
        <v>23</v>
      </c>
      <c r="N9">
        <v>1E-3</v>
      </c>
      <c r="O9">
        <v>0.47899999999999998</v>
      </c>
      <c r="P9">
        <v>88.516000000000005</v>
      </c>
      <c r="Q9">
        <v>0.47899999999999998</v>
      </c>
      <c r="R9" s="2">
        <v>0.47</v>
      </c>
      <c r="S9" s="2">
        <v>0.46649999999999997</v>
      </c>
      <c r="T9" s="3">
        <v>3</v>
      </c>
      <c r="U9">
        <f t="shared" si="1"/>
        <v>1.5484238997415429</v>
      </c>
      <c r="Z9">
        <v>7</v>
      </c>
      <c r="AA9" t="s">
        <v>51</v>
      </c>
      <c r="AB9">
        <v>1E-3</v>
      </c>
      <c r="AC9">
        <v>0.53300000000000003</v>
      </c>
      <c r="AD9">
        <v>89.787000000000006</v>
      </c>
      <c r="AE9">
        <v>0.53300000000000003</v>
      </c>
      <c r="AI9">
        <f>1/SQRT(2*3.14*AK9)</f>
        <v>5.1516286872827717</v>
      </c>
      <c r="AJ9">
        <v>0.53400000000000003</v>
      </c>
      <c r="AK9">
        <v>6.0000000000000001E-3</v>
      </c>
      <c r="AL9">
        <v>7</v>
      </c>
      <c r="AM9" t="s">
        <v>52</v>
      </c>
      <c r="AN9" s="5">
        <v>9.6330000000000005E-4</v>
      </c>
      <c r="AO9">
        <v>0.48399999999999999</v>
      </c>
      <c r="AP9">
        <v>89.765000000000001</v>
      </c>
      <c r="AQ9">
        <v>0.48399999999999999</v>
      </c>
      <c r="AR9">
        <f t="shared" si="2"/>
        <v>0.45899999999999996</v>
      </c>
      <c r="AS9" s="2">
        <v>0.45599999999999996</v>
      </c>
      <c r="AT9" s="3">
        <v>0</v>
      </c>
      <c r="AU9">
        <f t="shared" si="3"/>
        <v>1.390722606149645E-6</v>
      </c>
      <c r="AY9">
        <v>7</v>
      </c>
      <c r="AZ9" t="s">
        <v>54</v>
      </c>
      <c r="BA9">
        <v>1E-3</v>
      </c>
      <c r="BB9">
        <v>0.52100000000000002</v>
      </c>
      <c r="BC9">
        <v>90</v>
      </c>
      <c r="BD9">
        <v>0.52100000000000002</v>
      </c>
      <c r="BH9" t="s">
        <v>6</v>
      </c>
      <c r="BI9" t="s">
        <v>7</v>
      </c>
      <c r="BJ9" t="s">
        <v>8</v>
      </c>
      <c r="BL9">
        <v>7</v>
      </c>
      <c r="BM9" t="s">
        <v>55</v>
      </c>
      <c r="BN9" s="5">
        <v>9.3179999999999999E-4</v>
      </c>
      <c r="BO9">
        <v>0.46899999999999997</v>
      </c>
      <c r="BP9">
        <v>89.757999999999996</v>
      </c>
      <c r="BQ9">
        <v>0.46899999999999997</v>
      </c>
    </row>
    <row r="10" spans="1:69" ht="15" thickBot="1" x14ac:dyDescent="0.35">
      <c r="A10" t="s">
        <v>46</v>
      </c>
      <c r="L10">
        <v>8</v>
      </c>
      <c r="M10" t="s">
        <v>23</v>
      </c>
      <c r="N10">
        <v>1E-3</v>
      </c>
      <c r="O10">
        <v>0.48399999999999999</v>
      </c>
      <c r="P10">
        <v>88.238</v>
      </c>
      <c r="Q10">
        <v>0.48399999999999999</v>
      </c>
      <c r="R10" s="2">
        <f>R9+0.0035</f>
        <v>0.47349999999999998</v>
      </c>
      <c r="S10" s="2">
        <v>0.47</v>
      </c>
      <c r="T10" s="3">
        <v>6</v>
      </c>
      <c r="U10">
        <f t="shared" si="1"/>
        <v>2.8928366910835779</v>
      </c>
      <c r="Z10">
        <v>8</v>
      </c>
      <c r="AA10" t="s">
        <v>51</v>
      </c>
      <c r="AB10">
        <v>1E-3</v>
      </c>
      <c r="AC10">
        <v>0.53100000000000003</v>
      </c>
      <c r="AD10">
        <v>-90</v>
      </c>
      <c r="AE10">
        <v>0.53100000000000003</v>
      </c>
      <c r="AF10">
        <f t="shared" ref="AF10:AF22" si="4">AF11-0.003</f>
        <v>0.49199999999999999</v>
      </c>
      <c r="AG10" s="1" t="s">
        <v>10</v>
      </c>
      <c r="AH10" s="1" t="s">
        <v>11</v>
      </c>
      <c r="AL10">
        <v>8</v>
      </c>
      <c r="AM10" t="s">
        <v>52</v>
      </c>
      <c r="AN10" s="5">
        <v>9.7510000000000001E-4</v>
      </c>
      <c r="AO10">
        <v>0.49</v>
      </c>
      <c r="AP10">
        <v>90</v>
      </c>
      <c r="AQ10">
        <v>0.49</v>
      </c>
      <c r="AR10">
        <f t="shared" si="2"/>
        <v>0.46199999999999997</v>
      </c>
      <c r="AS10" s="2">
        <v>0.45899999999999996</v>
      </c>
      <c r="AT10" s="3">
        <v>0</v>
      </c>
      <c r="AU10">
        <f t="shared" si="3"/>
        <v>1.9198333388833411E-5</v>
      </c>
      <c r="AY10">
        <v>8</v>
      </c>
      <c r="AZ10" t="s">
        <v>54</v>
      </c>
      <c r="BA10">
        <v>1E-3</v>
      </c>
      <c r="BB10">
        <v>0.51700000000000002</v>
      </c>
      <c r="BC10">
        <v>89.78</v>
      </c>
      <c r="BD10">
        <v>0.51700000000000002</v>
      </c>
      <c r="BH10">
        <f>1/SQRT(2*3.14*BJ10)</f>
        <v>4.7694813852512743</v>
      </c>
      <c r="BI10">
        <v>0.50700000000000001</v>
      </c>
      <c r="BJ10">
        <v>7.0000000000000001E-3</v>
      </c>
      <c r="BL10">
        <v>8</v>
      </c>
      <c r="BM10" t="s">
        <v>55</v>
      </c>
      <c r="BN10" s="5">
        <v>9.2400000000000002E-4</v>
      </c>
      <c r="BO10">
        <v>0.46500000000000002</v>
      </c>
      <c r="BP10">
        <v>-90</v>
      </c>
      <c r="BQ10">
        <v>0.46500000000000002</v>
      </c>
    </row>
    <row r="11" spans="1:69" x14ac:dyDescent="0.3">
      <c r="A11" t="s">
        <v>47</v>
      </c>
      <c r="L11">
        <v>9</v>
      </c>
      <c r="M11" t="s">
        <v>23</v>
      </c>
      <c r="N11">
        <v>1E-3</v>
      </c>
      <c r="O11">
        <v>0.48199999999999998</v>
      </c>
      <c r="P11">
        <v>87.933999999999997</v>
      </c>
      <c r="Q11">
        <v>0.48199999999999998</v>
      </c>
      <c r="R11" s="2">
        <f t="shared" ref="R11:R19" si="5">R10+0.0035</f>
        <v>0.47699999999999998</v>
      </c>
      <c r="S11" s="2">
        <v>0.47349999999999998</v>
      </c>
      <c r="T11" s="3">
        <v>3</v>
      </c>
      <c r="U11">
        <f t="shared" si="1"/>
        <v>4.209052549419134</v>
      </c>
      <c r="Z11">
        <v>9</v>
      </c>
      <c r="AA11" t="s">
        <v>51</v>
      </c>
      <c r="AB11">
        <v>1E-3</v>
      </c>
      <c r="AC11">
        <v>0.53100000000000003</v>
      </c>
      <c r="AD11">
        <v>89.786000000000001</v>
      </c>
      <c r="AE11">
        <v>0.53100000000000003</v>
      </c>
      <c r="AF11">
        <f t="shared" si="4"/>
        <v>0.495</v>
      </c>
      <c r="AG11" s="2">
        <v>0.49199999999999999</v>
      </c>
      <c r="AH11" s="3">
        <v>0</v>
      </c>
      <c r="AI11">
        <f t="shared" ref="AI11:AI38" si="6">$AI$9*EXP(-1*(AG11-$AJ$9)^2/2/$AK$9^2)</f>
        <v>1.1795863717098116E-10</v>
      </c>
      <c r="AL11">
        <v>9</v>
      </c>
      <c r="AM11" t="s">
        <v>52</v>
      </c>
      <c r="AN11" s="5">
        <v>9.7110000000000002E-4</v>
      </c>
      <c r="AO11">
        <v>0.48799999999999999</v>
      </c>
      <c r="AP11">
        <v>90</v>
      </c>
      <c r="AQ11">
        <v>0.48799999999999999</v>
      </c>
      <c r="AR11">
        <f t="shared" si="2"/>
        <v>0.46499999999999997</v>
      </c>
      <c r="AS11" s="2">
        <v>0.46199999999999997</v>
      </c>
      <c r="AT11" s="3">
        <v>0</v>
      </c>
      <c r="AU11">
        <f t="shared" si="3"/>
        <v>2.064015354140387E-4</v>
      </c>
      <c r="AY11">
        <v>9</v>
      </c>
      <c r="AZ11" t="s">
        <v>54</v>
      </c>
      <c r="BA11">
        <v>1E-3</v>
      </c>
      <c r="BB11">
        <v>0.505</v>
      </c>
      <c r="BC11">
        <v>90</v>
      </c>
      <c r="BD11">
        <v>0.505</v>
      </c>
      <c r="BE11">
        <f t="shared" ref="BE11:BE22" si="7">BE12-0.003</f>
        <v>0.46899999999999997</v>
      </c>
      <c r="BF11" s="1" t="s">
        <v>10</v>
      </c>
      <c r="BG11" s="1" t="s">
        <v>11</v>
      </c>
      <c r="BH11" t="s">
        <v>12</v>
      </c>
      <c r="BL11">
        <v>9</v>
      </c>
      <c r="BM11" t="s">
        <v>55</v>
      </c>
      <c r="BN11" s="5">
        <v>9.2000000000000003E-4</v>
      </c>
      <c r="BO11">
        <v>0.46300000000000002</v>
      </c>
      <c r="BP11">
        <v>89.754999999999995</v>
      </c>
      <c r="BQ11">
        <v>0.46300000000000002</v>
      </c>
    </row>
    <row r="12" spans="1:69" x14ac:dyDescent="0.3">
      <c r="A12" t="s">
        <v>48</v>
      </c>
      <c r="B12">
        <v>0.46500000000000002</v>
      </c>
      <c r="C12">
        <v>8.0000000000000002E-3</v>
      </c>
      <c r="D12" t="s">
        <v>50</v>
      </c>
      <c r="L12">
        <v>10</v>
      </c>
      <c r="M12" t="s">
        <v>23</v>
      </c>
      <c r="N12">
        <v>1E-3</v>
      </c>
      <c r="O12">
        <v>0.47899999999999998</v>
      </c>
      <c r="P12">
        <v>88.218999999999994</v>
      </c>
      <c r="Q12">
        <v>0.47899999999999998</v>
      </c>
      <c r="R12" s="2">
        <f t="shared" si="5"/>
        <v>0.48049999999999998</v>
      </c>
      <c r="S12" s="2">
        <v>0.47699999999999998</v>
      </c>
      <c r="T12" s="3">
        <v>5</v>
      </c>
      <c r="U12">
        <f t="shared" si="1"/>
        <v>4.7694813852512743</v>
      </c>
      <c r="Z12">
        <v>10</v>
      </c>
      <c r="AA12" t="s">
        <v>51</v>
      </c>
      <c r="AB12">
        <v>1E-3</v>
      </c>
      <c r="AC12">
        <v>0.53300000000000003</v>
      </c>
      <c r="AD12">
        <v>-90.212999999999994</v>
      </c>
      <c r="AE12">
        <v>0.53300000000000003</v>
      </c>
      <c r="AF12">
        <f t="shared" si="4"/>
        <v>0.498</v>
      </c>
      <c r="AG12" s="2">
        <v>0.495</v>
      </c>
      <c r="AH12" s="3">
        <v>0</v>
      </c>
      <c r="AI12">
        <f t="shared" si="6"/>
        <v>3.4472566871325059E-9</v>
      </c>
      <c r="AL12">
        <v>10</v>
      </c>
      <c r="AM12" t="s">
        <v>52</v>
      </c>
      <c r="AN12" s="5">
        <v>9.7110000000000002E-4</v>
      </c>
      <c r="AO12">
        <v>0.48799999999999999</v>
      </c>
      <c r="AP12">
        <v>90</v>
      </c>
      <c r="AQ12">
        <v>0.48799999999999999</v>
      </c>
      <c r="AR12">
        <f t="shared" si="2"/>
        <v>0.46799999999999997</v>
      </c>
      <c r="AS12" s="2">
        <v>0.46499999999999997</v>
      </c>
      <c r="AT12" s="3">
        <v>0</v>
      </c>
      <c r="AU12">
        <f t="shared" si="3"/>
        <v>1.7281788974138216E-3</v>
      </c>
      <c r="AY12">
        <v>10</v>
      </c>
      <c r="AZ12" t="s">
        <v>54</v>
      </c>
      <c r="BA12" s="5">
        <v>9.990000000000001E-4</v>
      </c>
      <c r="BB12">
        <v>0.503</v>
      </c>
      <c r="BC12">
        <v>90</v>
      </c>
      <c r="BD12">
        <v>0.503</v>
      </c>
      <c r="BE12">
        <f t="shared" si="7"/>
        <v>0.47199999999999998</v>
      </c>
      <c r="BF12" s="2">
        <v>0.46899999999999997</v>
      </c>
      <c r="BG12" s="3">
        <v>0</v>
      </c>
      <c r="BH12">
        <f t="shared" ref="BH12:BH41" si="8">$BH$10*EXP(-1*(BF12-$BI$10)^2/2/$BJ$10^2)</f>
        <v>1.9022820704212023E-6</v>
      </c>
      <c r="BL12">
        <v>10</v>
      </c>
      <c r="BM12" t="s">
        <v>55</v>
      </c>
      <c r="BN12" s="5">
        <v>8.9249999999999996E-4</v>
      </c>
      <c r="BO12">
        <v>0.44900000000000001</v>
      </c>
      <c r="BP12">
        <v>-90</v>
      </c>
      <c r="BQ12">
        <v>0.44900000000000001</v>
      </c>
    </row>
    <row r="13" spans="1:69" x14ac:dyDescent="0.3">
      <c r="L13">
        <v>11</v>
      </c>
      <c r="M13" t="s">
        <v>23</v>
      </c>
      <c r="N13">
        <v>1E-3</v>
      </c>
      <c r="O13">
        <v>0.47899999999999998</v>
      </c>
      <c r="P13">
        <v>87.923000000000002</v>
      </c>
      <c r="Q13">
        <v>0.47899999999999998</v>
      </c>
      <c r="R13" s="2">
        <f t="shared" si="5"/>
        <v>0.48399999999999999</v>
      </c>
      <c r="S13" s="2">
        <v>0.48049999999999998</v>
      </c>
      <c r="T13" s="3">
        <v>6</v>
      </c>
      <c r="U13">
        <f t="shared" si="1"/>
        <v>4.209052549419134</v>
      </c>
      <c r="Z13">
        <v>11</v>
      </c>
      <c r="AA13" t="s">
        <v>51</v>
      </c>
      <c r="AB13">
        <v>1E-3</v>
      </c>
      <c r="AC13">
        <v>0.53700000000000003</v>
      </c>
      <c r="AD13">
        <v>90.210999999999999</v>
      </c>
      <c r="AE13">
        <v>0.53700000000000003</v>
      </c>
      <c r="AF13">
        <f t="shared" si="4"/>
        <v>0.501</v>
      </c>
      <c r="AG13" s="2">
        <v>0.498</v>
      </c>
      <c r="AH13" s="3">
        <v>0</v>
      </c>
      <c r="AI13">
        <f t="shared" si="6"/>
        <v>7.8459200559594618E-8</v>
      </c>
      <c r="AL13">
        <v>11</v>
      </c>
      <c r="AM13" t="s">
        <v>52</v>
      </c>
      <c r="AN13" s="5">
        <v>9.8290000000000009E-4</v>
      </c>
      <c r="AO13">
        <v>0.49399999999999999</v>
      </c>
      <c r="AP13">
        <v>90</v>
      </c>
      <c r="AQ13">
        <v>0.49399999999999999</v>
      </c>
      <c r="AR13">
        <f t="shared" si="2"/>
        <v>0.47099999999999997</v>
      </c>
      <c r="AS13" s="2">
        <v>0.46799999999999997</v>
      </c>
      <c r="AT13" s="3">
        <v>0</v>
      </c>
      <c r="AU13">
        <f t="shared" si="3"/>
        <v>1.1269141997607098E-2</v>
      </c>
      <c r="AY13">
        <v>11</v>
      </c>
      <c r="AZ13" t="s">
        <v>54</v>
      </c>
      <c r="BA13">
        <v>1E-3</v>
      </c>
      <c r="BB13">
        <v>0.505</v>
      </c>
      <c r="BC13">
        <v>90</v>
      </c>
      <c r="BD13">
        <v>0.505</v>
      </c>
      <c r="BE13">
        <f t="shared" si="7"/>
        <v>0.47499999999999998</v>
      </c>
      <c r="BF13" s="2">
        <v>0.47199999999999998</v>
      </c>
      <c r="BG13" s="3">
        <v>0</v>
      </c>
      <c r="BH13">
        <f t="shared" si="8"/>
        <v>1.7774202933516487E-5</v>
      </c>
      <c r="BL13">
        <v>11</v>
      </c>
      <c r="BM13" t="s">
        <v>55</v>
      </c>
      <c r="BN13" s="5">
        <v>9.3579999999999998E-4</v>
      </c>
      <c r="BO13">
        <v>0.47</v>
      </c>
      <c r="BP13">
        <v>90</v>
      </c>
      <c r="BQ13">
        <v>0.47</v>
      </c>
    </row>
    <row r="14" spans="1:69" x14ac:dyDescent="0.3">
      <c r="L14">
        <v>12</v>
      </c>
      <c r="M14" t="s">
        <v>23</v>
      </c>
      <c r="N14">
        <v>1E-3</v>
      </c>
      <c r="O14">
        <v>0.47199999999999998</v>
      </c>
      <c r="P14">
        <v>88.191000000000003</v>
      </c>
      <c r="Q14">
        <v>0.47199999999999998</v>
      </c>
      <c r="R14" s="2">
        <f t="shared" si="5"/>
        <v>0.48749999999999999</v>
      </c>
      <c r="S14" s="2">
        <v>0.48399999999999999</v>
      </c>
      <c r="T14" s="3">
        <v>9</v>
      </c>
      <c r="U14">
        <f t="shared" si="1"/>
        <v>2.8928366910835779</v>
      </c>
      <c r="Z14">
        <v>12</v>
      </c>
      <c r="AA14" t="s">
        <v>51</v>
      </c>
      <c r="AB14">
        <v>1E-3</v>
      </c>
      <c r="AC14">
        <v>0.53</v>
      </c>
      <c r="AD14">
        <v>-90</v>
      </c>
      <c r="AE14">
        <v>0.53</v>
      </c>
      <c r="AF14">
        <f t="shared" si="4"/>
        <v>0.504</v>
      </c>
      <c r="AG14" s="2">
        <v>0.501</v>
      </c>
      <c r="AH14" s="3">
        <v>0</v>
      </c>
      <c r="AI14">
        <f t="shared" si="6"/>
        <v>1.390722606149645E-6</v>
      </c>
      <c r="AL14">
        <v>12</v>
      </c>
      <c r="AM14" t="s">
        <v>52</v>
      </c>
      <c r="AN14" s="5">
        <v>9.7510000000000001E-4</v>
      </c>
      <c r="AO14">
        <v>0.49</v>
      </c>
      <c r="AP14">
        <v>90</v>
      </c>
      <c r="AQ14">
        <v>0.49</v>
      </c>
      <c r="AR14">
        <f t="shared" si="2"/>
        <v>0.47399999999999998</v>
      </c>
      <c r="AS14" s="2">
        <v>0.47099999999999997</v>
      </c>
      <c r="AT14" s="3">
        <v>1</v>
      </c>
      <c r="AU14">
        <f t="shared" si="3"/>
        <v>5.7229425253333611E-2</v>
      </c>
      <c r="AY14">
        <v>12</v>
      </c>
      <c r="AZ14" t="s">
        <v>54</v>
      </c>
      <c r="BA14" s="5">
        <v>9.9500000000000001E-4</v>
      </c>
      <c r="BB14">
        <v>0.501</v>
      </c>
      <c r="BC14">
        <v>90</v>
      </c>
      <c r="BD14">
        <v>0.501</v>
      </c>
      <c r="BE14">
        <f t="shared" si="7"/>
        <v>0.47799999999999998</v>
      </c>
      <c r="BF14" s="2">
        <v>0.47499999999999998</v>
      </c>
      <c r="BG14" s="3">
        <v>0</v>
      </c>
      <c r="BH14">
        <f t="shared" si="8"/>
        <v>1.3820920850606791E-4</v>
      </c>
      <c r="BL14">
        <v>12</v>
      </c>
      <c r="BM14" t="s">
        <v>55</v>
      </c>
      <c r="BN14" s="5">
        <v>9.3970000000000002E-4</v>
      </c>
      <c r="BO14">
        <v>0.47199999999999998</v>
      </c>
      <c r="BP14">
        <v>-90</v>
      </c>
      <c r="BQ14">
        <v>0.47199999999999998</v>
      </c>
    </row>
    <row r="15" spans="1:69" x14ac:dyDescent="0.3">
      <c r="B15">
        <f>AVERAGE(B5:B7)</f>
        <v>0.49133333333333334</v>
      </c>
      <c r="L15">
        <v>13</v>
      </c>
      <c r="M15" t="s">
        <v>23</v>
      </c>
      <c r="N15">
        <v>1E-3</v>
      </c>
      <c r="O15">
        <v>0.47399999999999998</v>
      </c>
      <c r="P15">
        <v>87.900999999999996</v>
      </c>
      <c r="Q15">
        <v>0.47399999999999998</v>
      </c>
      <c r="R15" s="2">
        <f t="shared" si="5"/>
        <v>0.49099999999999999</v>
      </c>
      <c r="S15" s="2">
        <v>0.48749999999999999</v>
      </c>
      <c r="T15" s="3">
        <v>4</v>
      </c>
      <c r="U15">
        <f t="shared" si="1"/>
        <v>1.5484238997415429</v>
      </c>
      <c r="Z15">
        <v>13</v>
      </c>
      <c r="AA15" t="s">
        <v>51</v>
      </c>
      <c r="AB15">
        <v>1E-3</v>
      </c>
      <c r="AC15">
        <v>0.53500000000000003</v>
      </c>
      <c r="AD15">
        <v>89.787999999999997</v>
      </c>
      <c r="AE15">
        <v>0.53500000000000003</v>
      </c>
      <c r="AF15">
        <f t="shared" si="4"/>
        <v>0.50700000000000001</v>
      </c>
      <c r="AG15" s="2">
        <v>0.504</v>
      </c>
      <c r="AH15" s="3">
        <v>0</v>
      </c>
      <c r="AI15">
        <f t="shared" si="6"/>
        <v>1.9198333388833411E-5</v>
      </c>
      <c r="AL15">
        <v>13</v>
      </c>
      <c r="AM15" t="s">
        <v>52</v>
      </c>
      <c r="AN15" s="5">
        <v>9.7510000000000001E-4</v>
      </c>
      <c r="AO15">
        <v>0.49</v>
      </c>
      <c r="AP15">
        <v>90</v>
      </c>
      <c r="AQ15">
        <v>0.49</v>
      </c>
      <c r="AR15">
        <f t="shared" si="2"/>
        <v>0.47699999999999998</v>
      </c>
      <c r="AS15" s="2">
        <v>0.47399999999999998</v>
      </c>
      <c r="AT15" s="3">
        <v>1</v>
      </c>
      <c r="AU15">
        <f t="shared" si="3"/>
        <v>0.22634676768558343</v>
      </c>
      <c r="AY15">
        <v>13</v>
      </c>
      <c r="AZ15" t="s">
        <v>54</v>
      </c>
      <c r="BA15" s="5">
        <v>9.9099999999999991E-4</v>
      </c>
      <c r="BB15">
        <v>0.499</v>
      </c>
      <c r="BC15">
        <v>90</v>
      </c>
      <c r="BD15">
        <v>0.499</v>
      </c>
      <c r="BE15">
        <f t="shared" si="7"/>
        <v>0.48099999999999998</v>
      </c>
      <c r="BF15" s="2">
        <v>0.47799999999999998</v>
      </c>
      <c r="BG15" s="3">
        <v>0</v>
      </c>
      <c r="BH15">
        <f t="shared" si="8"/>
        <v>8.9436635082353229E-4</v>
      </c>
      <c r="BL15">
        <v>13</v>
      </c>
      <c r="BM15" t="s">
        <v>55</v>
      </c>
      <c r="BN15" s="5">
        <v>9.5540000000000002E-4</v>
      </c>
      <c r="BO15">
        <v>0.48</v>
      </c>
      <c r="BP15">
        <v>90</v>
      </c>
      <c r="BQ15">
        <v>0.48</v>
      </c>
    </row>
    <row r="16" spans="1:69" x14ac:dyDescent="0.3">
      <c r="L16">
        <v>14</v>
      </c>
      <c r="M16" t="s">
        <v>23</v>
      </c>
      <c r="N16">
        <v>1E-3</v>
      </c>
      <c r="O16">
        <v>0.48</v>
      </c>
      <c r="P16">
        <v>87.33</v>
      </c>
      <c r="Q16">
        <v>0.48</v>
      </c>
      <c r="R16" s="2">
        <f t="shared" si="5"/>
        <v>0.4945</v>
      </c>
      <c r="S16" s="2">
        <v>0.49099999999999999</v>
      </c>
      <c r="T16" s="3">
        <v>1</v>
      </c>
      <c r="U16">
        <f t="shared" si="1"/>
        <v>0.64547911416473103</v>
      </c>
      <c r="Z16">
        <v>14</v>
      </c>
      <c r="AA16" t="s">
        <v>51</v>
      </c>
      <c r="AB16">
        <v>1E-3</v>
      </c>
      <c r="AC16">
        <v>0.52800000000000002</v>
      </c>
      <c r="AD16">
        <v>-90.430999999999997</v>
      </c>
      <c r="AE16">
        <v>0.52800000000000002</v>
      </c>
      <c r="AF16">
        <f t="shared" si="4"/>
        <v>0.51</v>
      </c>
      <c r="AG16" s="2">
        <v>0.50700000000000001</v>
      </c>
      <c r="AH16" s="3">
        <v>0</v>
      </c>
      <c r="AI16">
        <f t="shared" si="6"/>
        <v>2.064015354140387E-4</v>
      </c>
      <c r="AL16">
        <v>14</v>
      </c>
      <c r="AM16" t="s">
        <v>52</v>
      </c>
      <c r="AN16" s="5">
        <v>9.7110000000000002E-4</v>
      </c>
      <c r="AO16">
        <v>0.48799999999999999</v>
      </c>
      <c r="AP16">
        <v>90.233000000000004</v>
      </c>
      <c r="AQ16">
        <v>0.48799999999999999</v>
      </c>
      <c r="AR16">
        <f t="shared" si="2"/>
        <v>0.48</v>
      </c>
      <c r="AS16" s="2">
        <v>0.47699999999999998</v>
      </c>
      <c r="AT16" s="3">
        <v>1</v>
      </c>
      <c r="AU16">
        <f t="shared" si="3"/>
        <v>0.69719712752327057</v>
      </c>
      <c r="AY16">
        <v>14</v>
      </c>
      <c r="AZ16" t="s">
        <v>54</v>
      </c>
      <c r="BA16" s="5">
        <v>9.8700000000000003E-4</v>
      </c>
      <c r="BB16">
        <v>0.497</v>
      </c>
      <c r="BC16">
        <v>90</v>
      </c>
      <c r="BD16">
        <v>0.497</v>
      </c>
      <c r="BE16">
        <f t="shared" si="7"/>
        <v>0.48399999999999999</v>
      </c>
      <c r="BF16" s="2">
        <v>0.48099999999999998</v>
      </c>
      <c r="BG16" s="3">
        <v>0</v>
      </c>
      <c r="BH16">
        <f t="shared" si="8"/>
        <v>4.816433276603708E-3</v>
      </c>
      <c r="BL16">
        <v>14</v>
      </c>
      <c r="BM16" t="s">
        <v>55</v>
      </c>
      <c r="BN16" s="5">
        <v>9.0819999999999996E-4</v>
      </c>
      <c r="BO16">
        <v>0.45700000000000002</v>
      </c>
      <c r="BP16">
        <v>-90</v>
      </c>
      <c r="BQ16">
        <v>0.45700000000000002</v>
      </c>
    </row>
    <row r="17" spans="1:69" x14ac:dyDescent="0.3">
      <c r="L17">
        <v>15</v>
      </c>
      <c r="M17" t="s">
        <v>23</v>
      </c>
      <c r="N17">
        <v>1E-3</v>
      </c>
      <c r="O17">
        <v>0.47699999999999998</v>
      </c>
      <c r="P17">
        <v>87.019000000000005</v>
      </c>
      <c r="Q17">
        <v>0.47699999999999998</v>
      </c>
      <c r="R17" s="2">
        <f t="shared" si="5"/>
        <v>0.498</v>
      </c>
      <c r="S17" s="2">
        <v>0.4945</v>
      </c>
      <c r="T17" s="3">
        <v>0</v>
      </c>
      <c r="U17">
        <f t="shared" si="1"/>
        <v>0.2095563870418615</v>
      </c>
      <c r="Z17">
        <v>15</v>
      </c>
      <c r="AA17" t="s">
        <v>51</v>
      </c>
      <c r="AB17">
        <v>1E-3</v>
      </c>
      <c r="AC17">
        <v>0.53100000000000003</v>
      </c>
      <c r="AD17">
        <v>89.786000000000001</v>
      </c>
      <c r="AE17">
        <v>0.53100000000000003</v>
      </c>
      <c r="AF17">
        <f t="shared" si="4"/>
        <v>0.51300000000000001</v>
      </c>
      <c r="AG17" s="2">
        <v>0.51</v>
      </c>
      <c r="AH17" s="3">
        <v>0</v>
      </c>
      <c r="AI17">
        <f t="shared" si="6"/>
        <v>1.7281788974138216E-3</v>
      </c>
      <c r="AL17">
        <v>15</v>
      </c>
      <c r="AM17" t="s">
        <v>52</v>
      </c>
      <c r="AN17" s="5">
        <v>9.7900000000000005E-4</v>
      </c>
      <c r="AO17">
        <v>0.49199999999999999</v>
      </c>
      <c r="AP17">
        <v>90.230999999999995</v>
      </c>
      <c r="AQ17">
        <v>0.49199999999999999</v>
      </c>
      <c r="AR17">
        <f t="shared" si="2"/>
        <v>0.48299999999999998</v>
      </c>
      <c r="AS17" s="2">
        <v>0.48</v>
      </c>
      <c r="AT17" s="3">
        <v>1</v>
      </c>
      <c r="AU17">
        <f t="shared" si="3"/>
        <v>1.6724889642404046</v>
      </c>
      <c r="AY17">
        <v>15</v>
      </c>
      <c r="AZ17" t="s">
        <v>54</v>
      </c>
      <c r="BA17" s="5">
        <v>9.8299999999999993E-4</v>
      </c>
      <c r="BB17">
        <v>0.495</v>
      </c>
      <c r="BC17">
        <v>90.457999999999998</v>
      </c>
      <c r="BD17">
        <v>0.495</v>
      </c>
      <c r="BE17">
        <f t="shared" si="7"/>
        <v>0.48699999999999999</v>
      </c>
      <c r="BF17" s="2">
        <v>0.48399999999999999</v>
      </c>
      <c r="BG17" s="3">
        <v>0</v>
      </c>
      <c r="BH17">
        <f t="shared" si="8"/>
        <v>2.1585756373767452E-2</v>
      </c>
      <c r="BL17">
        <v>15</v>
      </c>
      <c r="BM17" t="s">
        <v>55</v>
      </c>
      <c r="BN17" s="5">
        <v>9.1219999999999995E-4</v>
      </c>
      <c r="BO17">
        <v>0.45900000000000002</v>
      </c>
      <c r="BP17">
        <v>90.247</v>
      </c>
      <c r="BQ17">
        <v>0.45900000000000002</v>
      </c>
    </row>
    <row r="18" spans="1:69" x14ac:dyDescent="0.3">
      <c r="B18">
        <f>AVERAGE(B5:B6,summary!B142)</f>
        <v>0.48299999999999998</v>
      </c>
      <c r="L18">
        <v>16</v>
      </c>
      <c r="M18" t="s">
        <v>23</v>
      </c>
      <c r="N18">
        <v>1E-3</v>
      </c>
      <c r="O18">
        <v>0.47</v>
      </c>
      <c r="P18">
        <v>87.274000000000001</v>
      </c>
      <c r="Q18">
        <v>0.47</v>
      </c>
      <c r="R18" s="2">
        <f t="shared" si="5"/>
        <v>0.50149999999999995</v>
      </c>
      <c r="S18" s="2">
        <v>0.498</v>
      </c>
      <c r="T18" s="3">
        <v>0</v>
      </c>
      <c r="U18">
        <f t="shared" si="1"/>
        <v>5.2984152197967101E-2</v>
      </c>
      <c r="Z18">
        <v>16</v>
      </c>
      <c r="AA18" t="s">
        <v>51</v>
      </c>
      <c r="AB18">
        <v>1E-3</v>
      </c>
      <c r="AC18">
        <v>0.53</v>
      </c>
      <c r="AD18">
        <v>-90</v>
      </c>
      <c r="AE18">
        <v>0.53</v>
      </c>
      <c r="AF18">
        <f>AF19-0.003</f>
        <v>0.51600000000000001</v>
      </c>
      <c r="AG18" s="2">
        <v>0.51300000000000001</v>
      </c>
      <c r="AH18" s="3">
        <v>0</v>
      </c>
      <c r="AI18">
        <f t="shared" si="6"/>
        <v>1.1269141997607098E-2</v>
      </c>
      <c r="AL18">
        <v>16</v>
      </c>
      <c r="AM18" t="s">
        <v>52</v>
      </c>
      <c r="AN18" s="5">
        <v>9.5149999999999998E-4</v>
      </c>
      <c r="AO18">
        <v>0.47799999999999998</v>
      </c>
      <c r="AP18">
        <v>90</v>
      </c>
      <c r="AQ18">
        <v>0.47799999999999998</v>
      </c>
      <c r="AR18">
        <f>AR19-0.003</f>
        <v>0.48599999999999999</v>
      </c>
      <c r="AS18" s="2">
        <v>0.48299999999999998</v>
      </c>
      <c r="AT18" s="3">
        <v>0</v>
      </c>
      <c r="AU18">
        <f t="shared" si="3"/>
        <v>3.1246207462921443</v>
      </c>
      <c r="AY18">
        <v>16</v>
      </c>
      <c r="AZ18" t="s">
        <v>54</v>
      </c>
      <c r="BA18" s="5">
        <v>9.8700000000000003E-4</v>
      </c>
      <c r="BB18">
        <v>0.497</v>
      </c>
      <c r="BC18">
        <v>89.543000000000006</v>
      </c>
      <c r="BD18">
        <v>0.497</v>
      </c>
      <c r="BE18">
        <f>BE19-0.003</f>
        <v>0.49</v>
      </c>
      <c r="BF18" s="2">
        <v>0.48699999999999999</v>
      </c>
      <c r="BG18" s="3">
        <v>0</v>
      </c>
      <c r="BH18">
        <f t="shared" si="8"/>
        <v>8.0508293232850955E-2</v>
      </c>
      <c r="BL18">
        <v>16</v>
      </c>
      <c r="BM18" t="s">
        <v>55</v>
      </c>
      <c r="BN18" s="5">
        <v>9.1219999999999995E-4</v>
      </c>
      <c r="BO18">
        <v>0.45900000000000002</v>
      </c>
      <c r="BP18">
        <v>-90</v>
      </c>
      <c r="BQ18">
        <v>0.45900000000000002</v>
      </c>
    </row>
    <row r="19" spans="1:69" x14ac:dyDescent="0.3">
      <c r="B19" t="s">
        <v>40</v>
      </c>
      <c r="F19" t="s">
        <v>49</v>
      </c>
      <c r="L19">
        <v>17</v>
      </c>
      <c r="M19" t="s">
        <v>23</v>
      </c>
      <c r="N19">
        <v>1E-3</v>
      </c>
      <c r="O19">
        <v>0.47</v>
      </c>
      <c r="P19">
        <v>86.971000000000004</v>
      </c>
      <c r="Q19">
        <v>0.47</v>
      </c>
      <c r="R19" s="2">
        <f t="shared" si="5"/>
        <v>0.50499999999999989</v>
      </c>
      <c r="S19" s="2">
        <v>0.50149999999999995</v>
      </c>
      <c r="T19" s="3">
        <v>0</v>
      </c>
      <c r="U19">
        <f t="shared" si="1"/>
        <v>1.0433198168575951E-2</v>
      </c>
      <c r="Z19">
        <v>17</v>
      </c>
      <c r="AA19" t="s">
        <v>51</v>
      </c>
      <c r="AB19">
        <v>1E-3</v>
      </c>
      <c r="AC19">
        <v>0.53300000000000003</v>
      </c>
      <c r="AD19">
        <v>90</v>
      </c>
      <c r="AE19">
        <v>0.53300000000000003</v>
      </c>
      <c r="AF19">
        <f t="shared" si="4"/>
        <v>0.51900000000000002</v>
      </c>
      <c r="AG19" s="2">
        <v>0.51600000000000001</v>
      </c>
      <c r="AH19" s="3">
        <v>0</v>
      </c>
      <c r="AI19">
        <f t="shared" si="6"/>
        <v>5.7229425253333611E-2</v>
      </c>
      <c r="AL19">
        <v>17</v>
      </c>
      <c r="AM19" t="s">
        <v>52</v>
      </c>
      <c r="AN19" s="5">
        <v>9.4749999999999999E-4</v>
      </c>
      <c r="AO19">
        <v>0.47599999999999998</v>
      </c>
      <c r="AP19">
        <v>90</v>
      </c>
      <c r="AQ19">
        <v>0.47599999999999998</v>
      </c>
      <c r="AR19">
        <v>0.48899999999999999</v>
      </c>
      <c r="AS19" s="2">
        <v>0.48599999999999999</v>
      </c>
      <c r="AT19" s="3">
        <v>2</v>
      </c>
      <c r="AU19">
        <f t="shared" si="3"/>
        <v>4.54629635979299</v>
      </c>
      <c r="AY19">
        <v>17</v>
      </c>
      <c r="AZ19" t="s">
        <v>54</v>
      </c>
      <c r="BA19">
        <v>1E-3</v>
      </c>
      <c r="BB19">
        <v>0.505</v>
      </c>
      <c r="BC19">
        <v>90</v>
      </c>
      <c r="BD19">
        <v>0.505</v>
      </c>
      <c r="BE19">
        <f t="shared" si="7"/>
        <v>0.49299999999999999</v>
      </c>
      <c r="BF19" s="2">
        <v>0.49</v>
      </c>
      <c r="BG19" s="3">
        <v>0</v>
      </c>
      <c r="BH19">
        <f t="shared" si="8"/>
        <v>0.2498881110473759</v>
      </c>
      <c r="BN19" s="5"/>
    </row>
    <row r="20" spans="1:69" x14ac:dyDescent="0.3">
      <c r="B20" t="s">
        <v>44</v>
      </c>
      <c r="C20" t="s">
        <v>45</v>
      </c>
      <c r="D20" t="s">
        <v>46</v>
      </c>
      <c r="E20" t="s">
        <v>47</v>
      </c>
      <c r="F20" t="s">
        <v>48</v>
      </c>
      <c r="L20">
        <v>18</v>
      </c>
      <c r="M20" t="s">
        <v>23</v>
      </c>
      <c r="N20">
        <v>1E-3</v>
      </c>
      <c r="O20">
        <v>0.47699999999999998</v>
      </c>
      <c r="P20">
        <v>86.721000000000004</v>
      </c>
      <c r="Q20">
        <v>0.47699999999999998</v>
      </c>
      <c r="S20" s="2">
        <v>0.50499999999999989</v>
      </c>
      <c r="T20" s="3">
        <v>0</v>
      </c>
      <c r="U20">
        <f t="shared" si="1"/>
        <v>1.5999827592285847E-3</v>
      </c>
      <c r="Z20">
        <v>18</v>
      </c>
      <c r="AA20" t="s">
        <v>51</v>
      </c>
      <c r="AB20">
        <v>1E-3</v>
      </c>
      <c r="AC20">
        <v>0.52400000000000002</v>
      </c>
      <c r="AD20">
        <v>-90</v>
      </c>
      <c r="AE20">
        <v>0.52400000000000002</v>
      </c>
      <c r="AF20">
        <f t="shared" si="4"/>
        <v>0.52200000000000002</v>
      </c>
      <c r="AG20" s="2">
        <v>0.51900000000000002</v>
      </c>
      <c r="AH20" s="3">
        <v>0</v>
      </c>
      <c r="AI20">
        <f t="shared" si="6"/>
        <v>0.22634676768558343</v>
      </c>
      <c r="AL20">
        <v>18</v>
      </c>
      <c r="AM20" t="s">
        <v>52</v>
      </c>
      <c r="AN20" s="5">
        <v>9.3970000000000002E-4</v>
      </c>
      <c r="AO20">
        <v>0.47199999999999998</v>
      </c>
      <c r="AP20">
        <v>89.759</v>
      </c>
      <c r="AQ20">
        <v>0.47199999999999998</v>
      </c>
      <c r="AR20">
        <f>AR19+0.003</f>
        <v>0.49199999999999999</v>
      </c>
      <c r="AS20" s="2">
        <v>0.48899999999999999</v>
      </c>
      <c r="AT20" s="3">
        <v>8</v>
      </c>
      <c r="AU20">
        <f t="shared" si="3"/>
        <v>5.1516286872827717</v>
      </c>
      <c r="AY20">
        <v>18</v>
      </c>
      <c r="AZ20" t="s">
        <v>54</v>
      </c>
      <c r="BA20" s="5">
        <v>9.9500000000000001E-4</v>
      </c>
      <c r="BB20">
        <v>0.501</v>
      </c>
      <c r="BC20">
        <v>89.774000000000001</v>
      </c>
      <c r="BD20">
        <v>0.501</v>
      </c>
      <c r="BE20">
        <f t="shared" si="7"/>
        <v>0.496</v>
      </c>
      <c r="BF20" s="2">
        <v>0.49299999999999999</v>
      </c>
      <c r="BG20" s="3">
        <v>0</v>
      </c>
      <c r="BH20">
        <f t="shared" si="8"/>
        <v>0.64547911416473103</v>
      </c>
      <c r="BN20" s="5"/>
    </row>
    <row r="21" spans="1:69" ht="15" thickBot="1" x14ac:dyDescent="0.35">
      <c r="A21" t="s">
        <v>14</v>
      </c>
      <c r="B21">
        <v>0.53400000000000003</v>
      </c>
      <c r="C21">
        <v>0.47699999999999998</v>
      </c>
      <c r="D21">
        <v>0.48899999999999999</v>
      </c>
      <c r="E21">
        <v>0.50800000000000001</v>
      </c>
      <c r="F21">
        <v>0.46500000000000002</v>
      </c>
      <c r="L21">
        <v>19</v>
      </c>
      <c r="M21" t="s">
        <v>23</v>
      </c>
      <c r="N21">
        <v>1E-3</v>
      </c>
      <c r="O21">
        <v>0.46500000000000002</v>
      </c>
      <c r="P21">
        <v>86.634</v>
      </c>
      <c r="Q21">
        <v>0.46500000000000002</v>
      </c>
      <c r="S21" s="4" t="s">
        <v>13</v>
      </c>
      <c r="T21" s="4">
        <v>0</v>
      </c>
      <c r="Z21">
        <v>19</v>
      </c>
      <c r="AA21" t="s">
        <v>51</v>
      </c>
      <c r="AB21">
        <v>1E-3</v>
      </c>
      <c r="AC21">
        <v>0.53100000000000003</v>
      </c>
      <c r="AD21">
        <v>90.213999999999999</v>
      </c>
      <c r="AE21">
        <v>0.53100000000000003</v>
      </c>
      <c r="AF21">
        <f t="shared" si="4"/>
        <v>0.52500000000000002</v>
      </c>
      <c r="AG21" s="2">
        <v>0.52200000000000002</v>
      </c>
      <c r="AH21" s="3">
        <v>0</v>
      </c>
      <c r="AI21">
        <f t="shared" si="6"/>
        <v>0.69719712752327057</v>
      </c>
      <c r="AL21">
        <v>19</v>
      </c>
      <c r="AM21" t="s">
        <v>52</v>
      </c>
      <c r="AN21" s="5">
        <v>9.3179999999999999E-4</v>
      </c>
      <c r="AO21">
        <v>0.46899999999999997</v>
      </c>
      <c r="AP21">
        <v>89.757000000000005</v>
      </c>
      <c r="AQ21">
        <v>0.46899999999999997</v>
      </c>
      <c r="AR21">
        <f t="shared" ref="AR21:AR33" si="9">AR20+0.003</f>
        <v>0.495</v>
      </c>
      <c r="AS21" s="2">
        <v>0.49199999999999999</v>
      </c>
      <c r="AT21" s="3">
        <v>11</v>
      </c>
      <c r="AU21">
        <f t="shared" si="3"/>
        <v>4.54629635979299</v>
      </c>
      <c r="AY21">
        <v>19</v>
      </c>
      <c r="AZ21" t="s">
        <v>54</v>
      </c>
      <c r="BA21" s="5">
        <v>9.9500000000000001E-4</v>
      </c>
      <c r="BB21">
        <v>0.501</v>
      </c>
      <c r="BC21">
        <v>89.774000000000001</v>
      </c>
      <c r="BD21">
        <v>0.501</v>
      </c>
      <c r="BE21">
        <f t="shared" si="7"/>
        <v>0.499</v>
      </c>
      <c r="BF21" s="2">
        <v>0.496</v>
      </c>
      <c r="BG21" s="3">
        <v>1</v>
      </c>
      <c r="BH21">
        <f t="shared" si="8"/>
        <v>1.3875556822330342</v>
      </c>
      <c r="BN21" s="5"/>
    </row>
    <row r="22" spans="1:69" x14ac:dyDescent="0.3">
      <c r="A22" t="s">
        <v>15</v>
      </c>
      <c r="B22">
        <v>6.0000000000000001E-3</v>
      </c>
      <c r="C22">
        <v>7.0000000000000001E-3</v>
      </c>
      <c r="D22">
        <v>6.0000000000000001E-3</v>
      </c>
      <c r="E22">
        <v>7.0000000000000001E-3</v>
      </c>
      <c r="F22">
        <v>8.0000000000000002E-3</v>
      </c>
      <c r="L22">
        <v>20</v>
      </c>
      <c r="M22" t="s">
        <v>23</v>
      </c>
      <c r="N22">
        <v>1E-3</v>
      </c>
      <c r="O22">
        <v>0.47</v>
      </c>
      <c r="P22">
        <v>86.064999999999998</v>
      </c>
      <c r="Q22">
        <v>0.47</v>
      </c>
      <c r="Z22">
        <v>20</v>
      </c>
      <c r="AA22" t="s">
        <v>51</v>
      </c>
      <c r="AB22">
        <v>1E-3</v>
      </c>
      <c r="AC22">
        <v>0.53</v>
      </c>
      <c r="AD22">
        <v>-90</v>
      </c>
      <c r="AE22">
        <v>0.53</v>
      </c>
      <c r="AF22">
        <f t="shared" si="4"/>
        <v>0.52800000000000002</v>
      </c>
      <c r="AG22" s="2">
        <v>0.52500000000000002</v>
      </c>
      <c r="AH22" s="3">
        <v>1</v>
      </c>
      <c r="AI22">
        <f t="shared" si="6"/>
        <v>1.6724889642404046</v>
      </c>
      <c r="AL22">
        <v>20</v>
      </c>
      <c r="AM22" t="s">
        <v>52</v>
      </c>
      <c r="AN22" s="5">
        <v>9.8290000000000009E-4</v>
      </c>
      <c r="AO22">
        <v>0.49399999999999999</v>
      </c>
      <c r="AP22">
        <v>90.23</v>
      </c>
      <c r="AQ22">
        <v>0.49399999999999999</v>
      </c>
      <c r="AR22">
        <f t="shared" si="9"/>
        <v>0.498</v>
      </c>
      <c r="AS22" s="2">
        <v>0.495</v>
      </c>
      <c r="AT22" s="3">
        <v>10</v>
      </c>
      <c r="AU22">
        <f t="shared" si="3"/>
        <v>3.1246207462921443</v>
      </c>
      <c r="AY22">
        <v>20</v>
      </c>
      <c r="AZ22" t="s">
        <v>54</v>
      </c>
      <c r="BA22" s="5">
        <v>9.9500000000000001E-4</v>
      </c>
      <c r="BB22">
        <v>0.501</v>
      </c>
      <c r="BC22">
        <v>89.774000000000001</v>
      </c>
      <c r="BD22">
        <v>0.501</v>
      </c>
      <c r="BE22">
        <f t="shared" si="7"/>
        <v>0.502</v>
      </c>
      <c r="BF22" s="2">
        <v>0.499</v>
      </c>
      <c r="BG22" s="3">
        <v>3</v>
      </c>
      <c r="BH22">
        <f t="shared" si="8"/>
        <v>2.482277164160009</v>
      </c>
      <c r="BL22">
        <v>17</v>
      </c>
      <c r="BM22" t="s">
        <v>14</v>
      </c>
      <c r="BN22" s="5">
        <v>9.2520000000000005E-4</v>
      </c>
      <c r="BO22">
        <v>0.46500000000000002</v>
      </c>
      <c r="BP22">
        <v>11.22</v>
      </c>
      <c r="BQ22">
        <v>0.46500000000000002</v>
      </c>
    </row>
    <row r="23" spans="1:69" x14ac:dyDescent="0.3">
      <c r="A23" t="s">
        <v>16</v>
      </c>
      <c r="B23">
        <v>0.52400000000000002</v>
      </c>
      <c r="C23">
        <v>0.46500000000000002</v>
      </c>
      <c r="D23">
        <v>0.46899999999999997</v>
      </c>
      <c r="E23">
        <v>0.495</v>
      </c>
      <c r="F23">
        <v>0.44900000000000001</v>
      </c>
      <c r="L23">
        <v>21</v>
      </c>
      <c r="M23" t="s">
        <v>23</v>
      </c>
      <c r="N23">
        <v>1E-3</v>
      </c>
      <c r="O23">
        <v>0.46500000000000002</v>
      </c>
      <c r="P23">
        <v>87.245000000000005</v>
      </c>
      <c r="Q23">
        <v>0.46500000000000002</v>
      </c>
      <c r="Z23">
        <v>21</v>
      </c>
      <c r="AA23" t="s">
        <v>51</v>
      </c>
      <c r="AB23">
        <v>1E-3</v>
      </c>
      <c r="AC23">
        <v>0.53</v>
      </c>
      <c r="AD23">
        <v>90</v>
      </c>
      <c r="AE23">
        <v>0.53</v>
      </c>
      <c r="AF23">
        <f>AF24-0.003</f>
        <v>0.53100000000000003</v>
      </c>
      <c r="AG23" s="2">
        <v>0.52800000000000002</v>
      </c>
      <c r="AH23" s="3">
        <v>3</v>
      </c>
      <c r="AI23">
        <f t="shared" si="6"/>
        <v>3.1246207462921443</v>
      </c>
      <c r="AL23">
        <v>21</v>
      </c>
      <c r="AM23" t="s">
        <v>52</v>
      </c>
      <c r="AN23" s="5">
        <v>9.8689999999999997E-4</v>
      </c>
      <c r="AO23">
        <v>0.496</v>
      </c>
      <c r="AP23">
        <v>90.228999999999999</v>
      </c>
      <c r="AQ23">
        <v>0.496</v>
      </c>
      <c r="AR23">
        <f t="shared" si="9"/>
        <v>0.501</v>
      </c>
      <c r="AS23" s="2">
        <v>0.498</v>
      </c>
      <c r="AT23" s="3">
        <v>2</v>
      </c>
      <c r="AU23">
        <f t="shared" si="3"/>
        <v>1.6724889642404046</v>
      </c>
      <c r="AY23">
        <v>21</v>
      </c>
      <c r="AZ23" t="s">
        <v>54</v>
      </c>
      <c r="BA23">
        <v>1E-3</v>
      </c>
      <c r="BB23">
        <v>0.505</v>
      </c>
      <c r="BC23">
        <v>89.775000000000006</v>
      </c>
      <c r="BD23">
        <v>0.505</v>
      </c>
      <c r="BE23">
        <f>BE24-0.003</f>
        <v>0.505</v>
      </c>
      <c r="BF23" s="2">
        <v>0.502</v>
      </c>
      <c r="BG23" s="3">
        <v>5</v>
      </c>
      <c r="BH23">
        <f t="shared" si="8"/>
        <v>3.6955726936546136</v>
      </c>
      <c r="BL23">
        <v>18</v>
      </c>
      <c r="BM23" t="s">
        <v>15</v>
      </c>
      <c r="BN23" s="5">
        <v>1.5509999999999999E-5</v>
      </c>
      <c r="BO23">
        <v>8.0000000000000002E-3</v>
      </c>
      <c r="BP23">
        <v>92.194999999999993</v>
      </c>
      <c r="BQ23">
        <v>8.0000000000000002E-3</v>
      </c>
    </row>
    <row r="24" spans="1:69" x14ac:dyDescent="0.3">
      <c r="A24" t="s">
        <v>17</v>
      </c>
      <c r="B24">
        <v>0.55500000000000005</v>
      </c>
      <c r="C24">
        <v>0.49</v>
      </c>
      <c r="D24">
        <v>0.5</v>
      </c>
      <c r="E24">
        <v>0.52700000000000002</v>
      </c>
      <c r="F24">
        <v>0.48</v>
      </c>
      <c r="L24">
        <v>22</v>
      </c>
      <c r="M24" t="s">
        <v>23</v>
      </c>
      <c r="N24">
        <v>1E-3</v>
      </c>
      <c r="O24">
        <v>0.47</v>
      </c>
      <c r="P24">
        <v>86.668999999999997</v>
      </c>
      <c r="Q24">
        <v>0.47</v>
      </c>
      <c r="Z24">
        <v>22</v>
      </c>
      <c r="AA24" t="s">
        <v>51</v>
      </c>
      <c r="AB24">
        <v>1E-3</v>
      </c>
      <c r="AC24">
        <v>0.53300000000000003</v>
      </c>
      <c r="AD24">
        <v>-89.787000000000006</v>
      </c>
      <c r="AE24">
        <v>0.53300000000000003</v>
      </c>
      <c r="AF24">
        <v>0.53400000000000003</v>
      </c>
      <c r="AG24" s="2">
        <v>0.53100000000000003</v>
      </c>
      <c r="AH24" s="3">
        <v>15</v>
      </c>
      <c r="AI24">
        <f t="shared" si="6"/>
        <v>4.54629635979299</v>
      </c>
      <c r="AL24">
        <v>22</v>
      </c>
      <c r="AM24" t="s">
        <v>52</v>
      </c>
      <c r="AN24" s="5">
        <v>9.8290000000000009E-4</v>
      </c>
      <c r="AO24">
        <v>0.49399999999999999</v>
      </c>
      <c r="AP24">
        <v>89.77</v>
      </c>
      <c r="AQ24">
        <v>0.49399999999999999</v>
      </c>
      <c r="AR24">
        <f t="shared" si="9"/>
        <v>0.504</v>
      </c>
      <c r="AS24" s="2">
        <v>0.501</v>
      </c>
      <c r="AT24" s="3">
        <v>1</v>
      </c>
      <c r="AU24">
        <f t="shared" si="3"/>
        <v>0.69719712752327057</v>
      </c>
      <c r="AY24">
        <v>22</v>
      </c>
      <c r="AZ24" t="s">
        <v>54</v>
      </c>
      <c r="BA24" s="5">
        <v>9.990000000000001E-4</v>
      </c>
      <c r="BB24">
        <v>0.503</v>
      </c>
      <c r="BC24">
        <v>90</v>
      </c>
      <c r="BD24">
        <v>0.503</v>
      </c>
      <c r="BE24">
        <v>0.50800000000000001</v>
      </c>
      <c r="BF24" s="2">
        <v>0.505</v>
      </c>
      <c r="BG24" s="3">
        <v>10</v>
      </c>
      <c r="BH24">
        <f t="shared" si="8"/>
        <v>4.578728081951021</v>
      </c>
      <c r="BL24">
        <v>19</v>
      </c>
      <c r="BM24" t="s">
        <v>16</v>
      </c>
      <c r="BN24" s="5">
        <v>8.9249999999999996E-4</v>
      </c>
      <c r="BO24">
        <v>0.44900000000000001</v>
      </c>
      <c r="BP24">
        <v>-90</v>
      </c>
      <c r="BQ24">
        <v>0.44900000000000001</v>
      </c>
    </row>
    <row r="25" spans="1:69" x14ac:dyDescent="0.3">
      <c r="L25">
        <v>23</v>
      </c>
      <c r="M25" t="s">
        <v>23</v>
      </c>
      <c r="N25">
        <v>1E-3</v>
      </c>
      <c r="O25">
        <v>0.46500000000000002</v>
      </c>
      <c r="P25">
        <v>86.328000000000003</v>
      </c>
      <c r="Q25">
        <v>0.46500000000000002</v>
      </c>
      <c r="Z25">
        <v>23</v>
      </c>
      <c r="AA25" t="s">
        <v>51</v>
      </c>
      <c r="AB25">
        <v>1E-3</v>
      </c>
      <c r="AC25">
        <v>0.53900000000000003</v>
      </c>
      <c r="AD25">
        <v>90</v>
      </c>
      <c r="AE25">
        <v>0.53900000000000003</v>
      </c>
      <c r="AF25">
        <f>AF24+0.003</f>
        <v>0.53700000000000003</v>
      </c>
      <c r="AG25" s="2">
        <v>0.53400000000000003</v>
      </c>
      <c r="AH25" s="3">
        <v>7</v>
      </c>
      <c r="AI25">
        <f t="shared" si="6"/>
        <v>5.1516286872827717</v>
      </c>
      <c r="AL25">
        <v>23</v>
      </c>
      <c r="AM25" t="s">
        <v>52</v>
      </c>
      <c r="AN25" s="5">
        <v>9.9470000000000005E-4</v>
      </c>
      <c r="AO25">
        <v>0.5</v>
      </c>
      <c r="AP25">
        <v>89.772999999999996</v>
      </c>
      <c r="AQ25">
        <v>0.5</v>
      </c>
      <c r="AR25">
        <f t="shared" si="9"/>
        <v>0.50700000000000001</v>
      </c>
      <c r="AS25" s="2">
        <v>0.504</v>
      </c>
      <c r="AT25" s="3">
        <v>0</v>
      </c>
      <c r="AU25">
        <f t="shared" si="3"/>
        <v>0.22634676768558343</v>
      </c>
      <c r="AY25">
        <v>23</v>
      </c>
      <c r="AZ25" t="s">
        <v>54</v>
      </c>
      <c r="BA25" s="5">
        <v>9.9500000000000001E-4</v>
      </c>
      <c r="BB25">
        <v>0.501</v>
      </c>
      <c r="BC25">
        <v>89.774000000000001</v>
      </c>
      <c r="BD25">
        <v>0.501</v>
      </c>
      <c r="BE25">
        <f>BE24+0.003</f>
        <v>0.51100000000000001</v>
      </c>
      <c r="BF25" s="2">
        <v>0.50800000000000001</v>
      </c>
      <c r="BG25" s="3">
        <v>2</v>
      </c>
      <c r="BH25">
        <f t="shared" si="8"/>
        <v>4.7210606724467343</v>
      </c>
      <c r="BL25">
        <v>20</v>
      </c>
      <c r="BM25" t="s">
        <v>17</v>
      </c>
      <c r="BN25" s="5">
        <v>9.5540000000000002E-4</v>
      </c>
      <c r="BO25">
        <v>0.48</v>
      </c>
      <c r="BP25">
        <v>90.247</v>
      </c>
      <c r="BQ25">
        <v>0.48</v>
      </c>
    </row>
    <row r="26" spans="1:69" x14ac:dyDescent="0.3">
      <c r="L26">
        <v>24</v>
      </c>
      <c r="M26" t="s">
        <v>23</v>
      </c>
      <c r="N26">
        <v>1E-3</v>
      </c>
      <c r="O26">
        <v>0.46800000000000003</v>
      </c>
      <c r="P26">
        <v>86.347999999999999</v>
      </c>
      <c r="Q26">
        <v>0.46800000000000003</v>
      </c>
      <c r="Z26">
        <v>24</v>
      </c>
      <c r="AA26" t="s">
        <v>51</v>
      </c>
      <c r="AB26">
        <v>1E-3</v>
      </c>
      <c r="AC26">
        <v>0.53100000000000003</v>
      </c>
      <c r="AD26">
        <v>-90</v>
      </c>
      <c r="AE26">
        <v>0.53100000000000003</v>
      </c>
      <c r="AF26">
        <f t="shared" ref="AF26:AF37" si="10">AF25+0.003</f>
        <v>0.54</v>
      </c>
      <c r="AG26" s="2">
        <v>0.53700000000000003</v>
      </c>
      <c r="AH26" s="3">
        <v>10</v>
      </c>
      <c r="AI26">
        <f t="shared" si="6"/>
        <v>4.54629635979299</v>
      </c>
      <c r="AL26">
        <v>24</v>
      </c>
      <c r="AM26" t="s">
        <v>52</v>
      </c>
      <c r="AN26" s="5">
        <v>9.8290000000000009E-4</v>
      </c>
      <c r="AO26">
        <v>0.49399999999999999</v>
      </c>
      <c r="AP26">
        <v>90</v>
      </c>
      <c r="AQ26">
        <v>0.49399999999999999</v>
      </c>
      <c r="AR26">
        <f t="shared" si="9"/>
        <v>0.51</v>
      </c>
      <c r="AS26" s="2">
        <v>0.50700000000000001</v>
      </c>
      <c r="AT26" s="3">
        <v>0</v>
      </c>
      <c r="AU26">
        <f t="shared" si="3"/>
        <v>5.7229425253333611E-2</v>
      </c>
      <c r="AY26">
        <v>24</v>
      </c>
      <c r="AZ26" t="s">
        <v>54</v>
      </c>
      <c r="BA26">
        <v>1E-3</v>
      </c>
      <c r="BB26">
        <v>0.505</v>
      </c>
      <c r="BC26">
        <v>90.224999999999994</v>
      </c>
      <c r="BD26">
        <v>0.505</v>
      </c>
      <c r="BE26">
        <f t="shared" ref="BE26:BE39" si="11">BE25+0.003</f>
        <v>0.51400000000000001</v>
      </c>
      <c r="BF26" s="2">
        <v>0.51100000000000001</v>
      </c>
      <c r="BG26" s="3">
        <v>7</v>
      </c>
      <c r="BH26">
        <f t="shared" si="8"/>
        <v>4.0510344513913132</v>
      </c>
    </row>
    <row r="27" spans="1:69" x14ac:dyDescent="0.3">
      <c r="L27">
        <v>25</v>
      </c>
      <c r="M27" t="s">
        <v>23</v>
      </c>
      <c r="N27">
        <v>1E-3</v>
      </c>
      <c r="O27">
        <v>0.46800000000000003</v>
      </c>
      <c r="P27">
        <v>86.347999999999999</v>
      </c>
      <c r="Q27">
        <v>0.46800000000000003</v>
      </c>
      <c r="Z27">
        <v>25</v>
      </c>
      <c r="AA27" t="s">
        <v>51</v>
      </c>
      <c r="AB27">
        <v>1E-3</v>
      </c>
      <c r="AC27">
        <v>0.52800000000000002</v>
      </c>
      <c r="AD27">
        <v>90.215000000000003</v>
      </c>
      <c r="AE27">
        <v>0.52800000000000002</v>
      </c>
      <c r="AF27">
        <f t="shared" si="10"/>
        <v>0.54300000000000004</v>
      </c>
      <c r="AG27" s="2">
        <v>0.54</v>
      </c>
      <c r="AH27" s="3">
        <v>1</v>
      </c>
      <c r="AI27">
        <f t="shared" si="6"/>
        <v>3.1246207462921443</v>
      </c>
      <c r="AL27">
        <v>25</v>
      </c>
      <c r="AM27" t="s">
        <v>52</v>
      </c>
      <c r="AN27" s="5">
        <v>9.8290000000000009E-4</v>
      </c>
      <c r="AO27">
        <v>0.49399999999999999</v>
      </c>
      <c r="AP27">
        <v>90</v>
      </c>
      <c r="AQ27">
        <v>0.49399999999999999</v>
      </c>
      <c r="AR27">
        <f t="shared" si="9"/>
        <v>0.51300000000000001</v>
      </c>
      <c r="AS27" s="2">
        <v>0.51</v>
      </c>
      <c r="AT27" s="3">
        <v>0</v>
      </c>
      <c r="AU27">
        <f t="shared" si="3"/>
        <v>1.1269141997607098E-2</v>
      </c>
      <c r="AY27">
        <v>25</v>
      </c>
      <c r="AZ27" t="s">
        <v>54</v>
      </c>
      <c r="BA27" s="5">
        <v>9.990000000000001E-4</v>
      </c>
      <c r="BB27">
        <v>0.503</v>
      </c>
      <c r="BC27">
        <v>89.774000000000001</v>
      </c>
      <c r="BD27">
        <v>0.503</v>
      </c>
      <c r="BE27">
        <f t="shared" si="11"/>
        <v>0.51700000000000002</v>
      </c>
      <c r="BF27" s="2">
        <v>0.51400000000000001</v>
      </c>
      <c r="BG27" s="3">
        <v>1</v>
      </c>
      <c r="BH27">
        <f t="shared" si="8"/>
        <v>2.8928366910835779</v>
      </c>
    </row>
    <row r="28" spans="1:69" x14ac:dyDescent="0.3">
      <c r="L28">
        <v>26</v>
      </c>
      <c r="M28" t="s">
        <v>23</v>
      </c>
      <c r="N28">
        <v>1E-3</v>
      </c>
      <c r="O28">
        <v>0.47299999999999998</v>
      </c>
      <c r="P28">
        <v>86.385999999999996</v>
      </c>
      <c r="Q28">
        <v>0.47299999999999998</v>
      </c>
      <c r="Z28">
        <v>26</v>
      </c>
      <c r="AA28" t="s">
        <v>51</v>
      </c>
      <c r="AB28">
        <v>1E-3</v>
      </c>
      <c r="AC28">
        <v>0.53500000000000003</v>
      </c>
      <c r="AD28">
        <v>-90.212000000000003</v>
      </c>
      <c r="AE28">
        <v>0.53500000000000003</v>
      </c>
      <c r="AF28">
        <f t="shared" si="10"/>
        <v>0.54600000000000004</v>
      </c>
      <c r="AG28" s="2">
        <v>0.54300000000000004</v>
      </c>
      <c r="AH28" s="3">
        <v>1</v>
      </c>
      <c r="AI28">
        <f t="shared" si="6"/>
        <v>1.6724889642404046</v>
      </c>
      <c r="AL28">
        <v>26</v>
      </c>
      <c r="AM28" t="s">
        <v>52</v>
      </c>
      <c r="AN28" s="5">
        <v>9.8290000000000009E-4</v>
      </c>
      <c r="AO28">
        <v>0.49399999999999999</v>
      </c>
      <c r="AP28">
        <v>90</v>
      </c>
      <c r="AQ28">
        <v>0.49399999999999999</v>
      </c>
      <c r="AR28">
        <f t="shared" si="9"/>
        <v>0.51600000000000001</v>
      </c>
      <c r="AS28" s="2">
        <v>0.51300000000000001</v>
      </c>
      <c r="AT28" s="3">
        <v>0</v>
      </c>
      <c r="AU28">
        <f t="shared" si="3"/>
        <v>1.7281788974138216E-3</v>
      </c>
      <c r="AY28">
        <v>26</v>
      </c>
      <c r="AZ28" t="s">
        <v>54</v>
      </c>
      <c r="BA28">
        <v>1E-3</v>
      </c>
      <c r="BB28">
        <v>0.51100000000000001</v>
      </c>
      <c r="BC28">
        <v>89.778000000000006</v>
      </c>
      <c r="BD28">
        <v>0.51100000000000001</v>
      </c>
      <c r="BE28">
        <f t="shared" si="11"/>
        <v>0.52</v>
      </c>
      <c r="BF28" s="2">
        <v>0.51700000000000002</v>
      </c>
      <c r="BG28" s="3">
        <v>6</v>
      </c>
      <c r="BH28">
        <f t="shared" si="8"/>
        <v>1.7191490180722908</v>
      </c>
    </row>
    <row r="29" spans="1:69" x14ac:dyDescent="0.3">
      <c r="L29">
        <v>27</v>
      </c>
      <c r="M29" t="s">
        <v>23</v>
      </c>
      <c r="N29">
        <v>1E-3</v>
      </c>
      <c r="O29">
        <v>0.48199999999999998</v>
      </c>
      <c r="P29">
        <v>86.46</v>
      </c>
      <c r="Q29">
        <v>0.48199999999999998</v>
      </c>
      <c r="Z29">
        <v>27</v>
      </c>
      <c r="AA29" t="s">
        <v>51</v>
      </c>
      <c r="AB29">
        <v>1E-3</v>
      </c>
      <c r="AC29">
        <v>0.53100000000000003</v>
      </c>
      <c r="AD29">
        <v>90</v>
      </c>
      <c r="AE29">
        <v>0.53100000000000003</v>
      </c>
      <c r="AF29">
        <f t="shared" si="10"/>
        <v>0.54900000000000004</v>
      </c>
      <c r="AG29" s="2">
        <v>0.54600000000000004</v>
      </c>
      <c r="AH29" s="3">
        <v>0</v>
      </c>
      <c r="AI29">
        <f t="shared" si="6"/>
        <v>0.69719712752327057</v>
      </c>
      <c r="AL29">
        <v>27</v>
      </c>
      <c r="AM29" t="s">
        <v>52</v>
      </c>
      <c r="AN29" s="5">
        <v>9.8290000000000009E-4</v>
      </c>
      <c r="AO29">
        <v>0.49399999999999999</v>
      </c>
      <c r="AP29">
        <v>90</v>
      </c>
      <c r="AQ29">
        <v>0.49399999999999999</v>
      </c>
      <c r="AR29">
        <f t="shared" si="9"/>
        <v>0.51900000000000002</v>
      </c>
      <c r="AS29" s="2">
        <v>0.51600000000000001</v>
      </c>
      <c r="AT29" s="3">
        <v>0</v>
      </c>
      <c r="AU29">
        <f t="shared" si="3"/>
        <v>2.064015354140387E-4</v>
      </c>
      <c r="AY29">
        <v>27</v>
      </c>
      <c r="AZ29" t="s">
        <v>54</v>
      </c>
      <c r="BA29">
        <v>1E-3</v>
      </c>
      <c r="BB29">
        <v>0.50900000000000001</v>
      </c>
      <c r="BC29">
        <v>90.222999999999999</v>
      </c>
      <c r="BD29">
        <v>0.50900000000000001</v>
      </c>
      <c r="BE29">
        <f t="shared" si="11"/>
        <v>0.52300000000000002</v>
      </c>
      <c r="BF29" s="2">
        <v>0.52</v>
      </c>
      <c r="BG29" s="3">
        <v>2</v>
      </c>
      <c r="BH29">
        <f t="shared" si="8"/>
        <v>0.85022673229169665</v>
      </c>
    </row>
    <row r="30" spans="1:69" x14ac:dyDescent="0.3">
      <c r="L30">
        <v>28</v>
      </c>
      <c r="M30" t="s">
        <v>23</v>
      </c>
      <c r="N30">
        <v>1E-3</v>
      </c>
      <c r="O30">
        <v>0.48199999999999998</v>
      </c>
      <c r="P30">
        <v>86.754999999999995</v>
      </c>
      <c r="Q30">
        <v>0.48199999999999998</v>
      </c>
      <c r="Z30">
        <v>28</v>
      </c>
      <c r="AA30" t="s">
        <v>51</v>
      </c>
      <c r="AB30">
        <v>1E-3</v>
      </c>
      <c r="AC30">
        <v>0.53100000000000003</v>
      </c>
      <c r="AD30">
        <v>-89.786000000000001</v>
      </c>
      <c r="AE30">
        <v>0.53100000000000003</v>
      </c>
      <c r="AF30">
        <f t="shared" si="10"/>
        <v>0.55200000000000005</v>
      </c>
      <c r="AG30" s="2">
        <v>0.54900000000000004</v>
      </c>
      <c r="AH30" s="3">
        <v>2</v>
      </c>
      <c r="AI30">
        <f t="shared" si="6"/>
        <v>0.22634676768558343</v>
      </c>
      <c r="AL30">
        <v>28</v>
      </c>
      <c r="AM30" t="s">
        <v>52</v>
      </c>
      <c r="AN30" s="5">
        <v>9.8290000000000009E-4</v>
      </c>
      <c r="AO30">
        <v>0.49399999999999999</v>
      </c>
      <c r="AP30">
        <v>89.77</v>
      </c>
      <c r="AQ30">
        <v>0.49399999999999999</v>
      </c>
      <c r="AR30">
        <f t="shared" si="9"/>
        <v>0.52200000000000002</v>
      </c>
      <c r="AS30" s="2">
        <v>0.51900000000000002</v>
      </c>
      <c r="AT30" s="3">
        <v>0</v>
      </c>
      <c r="AU30">
        <f t="shared" si="3"/>
        <v>1.9198333388833411E-5</v>
      </c>
      <c r="AY30">
        <v>28</v>
      </c>
      <c r="AZ30" t="s">
        <v>54</v>
      </c>
      <c r="BA30">
        <v>1E-3</v>
      </c>
      <c r="BB30">
        <v>0.50900000000000001</v>
      </c>
      <c r="BC30">
        <v>89.777000000000001</v>
      </c>
      <c r="BD30">
        <v>0.50900000000000001</v>
      </c>
      <c r="BE30">
        <f t="shared" si="11"/>
        <v>0.52600000000000002</v>
      </c>
      <c r="BF30" s="2">
        <v>0.52300000000000002</v>
      </c>
      <c r="BG30" s="3">
        <v>1</v>
      </c>
      <c r="BH30">
        <f t="shared" si="8"/>
        <v>0.34993518644387628</v>
      </c>
    </row>
    <row r="31" spans="1:69" x14ac:dyDescent="0.3">
      <c r="L31">
        <v>29</v>
      </c>
      <c r="M31" t="s">
        <v>23</v>
      </c>
      <c r="N31">
        <v>1E-3</v>
      </c>
      <c r="O31">
        <v>0.48699999999999999</v>
      </c>
      <c r="P31">
        <v>86.787999999999997</v>
      </c>
      <c r="Q31">
        <v>0.48699999999999999</v>
      </c>
      <c r="Z31">
        <v>29</v>
      </c>
      <c r="AA31" t="s">
        <v>51</v>
      </c>
      <c r="AB31">
        <v>1E-3</v>
      </c>
      <c r="AC31">
        <v>0.53500000000000003</v>
      </c>
      <c r="AD31">
        <v>90.212000000000003</v>
      </c>
      <c r="AE31">
        <v>0.53500000000000003</v>
      </c>
      <c r="AF31">
        <f t="shared" si="10"/>
        <v>0.55500000000000005</v>
      </c>
      <c r="AG31" s="2">
        <v>0.55200000000000005</v>
      </c>
      <c r="AH31" s="3">
        <v>0</v>
      </c>
      <c r="AI31">
        <f t="shared" si="6"/>
        <v>5.7229425253333611E-2</v>
      </c>
      <c r="AL31">
        <v>29</v>
      </c>
      <c r="AM31" t="s">
        <v>52</v>
      </c>
      <c r="AN31" s="5">
        <v>9.7900000000000005E-4</v>
      </c>
      <c r="AO31">
        <v>0.49199999999999999</v>
      </c>
      <c r="AP31">
        <v>90</v>
      </c>
      <c r="AQ31">
        <v>0.49199999999999999</v>
      </c>
      <c r="AR31">
        <f t="shared" si="9"/>
        <v>0.52500000000000002</v>
      </c>
      <c r="AS31" s="2">
        <v>0.52200000000000002</v>
      </c>
      <c r="AT31" s="3">
        <v>0</v>
      </c>
      <c r="AU31">
        <f t="shared" si="3"/>
        <v>1.390722606149645E-6</v>
      </c>
      <c r="AY31">
        <v>29</v>
      </c>
      <c r="AZ31" t="s">
        <v>54</v>
      </c>
      <c r="BA31">
        <v>1E-3</v>
      </c>
      <c r="BB31">
        <v>0.51900000000000002</v>
      </c>
      <c r="BC31">
        <v>89.563000000000002</v>
      </c>
      <c r="BD31">
        <v>0.51900000000000002</v>
      </c>
      <c r="BE31">
        <f t="shared" si="11"/>
        <v>0.52900000000000003</v>
      </c>
      <c r="BF31" s="2">
        <v>0.52600000000000002</v>
      </c>
      <c r="BG31" s="3">
        <v>0</v>
      </c>
      <c r="BH31">
        <f t="shared" si="8"/>
        <v>0.11985939941752775</v>
      </c>
    </row>
    <row r="32" spans="1:69" x14ac:dyDescent="0.3">
      <c r="L32">
        <v>30</v>
      </c>
      <c r="M32" t="s">
        <v>23</v>
      </c>
      <c r="N32">
        <v>1E-3</v>
      </c>
      <c r="O32">
        <v>0.48699999999999999</v>
      </c>
      <c r="P32">
        <v>86.204999999999998</v>
      </c>
      <c r="Q32">
        <v>0.48699999999999999</v>
      </c>
      <c r="Z32">
        <v>30</v>
      </c>
      <c r="AA32" t="s">
        <v>51</v>
      </c>
      <c r="AB32">
        <v>1E-3</v>
      </c>
      <c r="AC32">
        <v>0.53700000000000003</v>
      </c>
      <c r="AD32">
        <v>-90.210999999999999</v>
      </c>
      <c r="AE32">
        <v>0.53700000000000003</v>
      </c>
      <c r="AF32">
        <f t="shared" si="10"/>
        <v>0.55800000000000005</v>
      </c>
      <c r="AG32" s="2">
        <v>0.55500000000000005</v>
      </c>
      <c r="AH32" s="3">
        <v>1</v>
      </c>
      <c r="AI32">
        <f t="shared" si="6"/>
        <v>1.1269141997607098E-2</v>
      </c>
      <c r="AL32">
        <v>30</v>
      </c>
      <c r="AM32" t="s">
        <v>52</v>
      </c>
      <c r="AN32" s="5">
        <v>9.7110000000000002E-4</v>
      </c>
      <c r="AO32">
        <v>0.48799999999999999</v>
      </c>
      <c r="AP32">
        <v>90</v>
      </c>
      <c r="AQ32">
        <v>0.48799999999999999</v>
      </c>
      <c r="AR32">
        <f t="shared" si="9"/>
        <v>0.52800000000000002</v>
      </c>
      <c r="AS32" s="2">
        <v>0.52500000000000002</v>
      </c>
      <c r="AT32" s="3">
        <v>0</v>
      </c>
      <c r="AU32">
        <f t="shared" si="3"/>
        <v>7.8459200559594618E-8</v>
      </c>
      <c r="AY32">
        <v>30</v>
      </c>
      <c r="AZ32" t="s">
        <v>54</v>
      </c>
      <c r="BA32">
        <v>1E-3</v>
      </c>
      <c r="BB32">
        <v>0.51100000000000001</v>
      </c>
      <c r="BC32">
        <v>90</v>
      </c>
      <c r="BD32">
        <v>0.51100000000000001</v>
      </c>
      <c r="BE32">
        <f t="shared" si="11"/>
        <v>0.53200000000000003</v>
      </c>
      <c r="BF32" s="2">
        <v>0.52900000000000003</v>
      </c>
      <c r="BG32" s="3">
        <v>1</v>
      </c>
      <c r="BH32">
        <f t="shared" si="8"/>
        <v>3.4165533499819246E-2</v>
      </c>
    </row>
    <row r="33" spans="12:60" x14ac:dyDescent="0.3">
      <c r="L33">
        <v>31</v>
      </c>
      <c r="M33" t="s">
        <v>23</v>
      </c>
      <c r="N33">
        <v>1E-3</v>
      </c>
      <c r="O33">
        <v>0.48699999999999999</v>
      </c>
      <c r="P33">
        <v>86.787999999999997</v>
      </c>
      <c r="Q33">
        <v>0.48699999999999999</v>
      </c>
      <c r="Z33">
        <v>31</v>
      </c>
      <c r="AA33" t="s">
        <v>51</v>
      </c>
      <c r="AB33">
        <v>1E-3</v>
      </c>
      <c r="AC33">
        <v>0.53</v>
      </c>
      <c r="AD33">
        <v>90</v>
      </c>
      <c r="AE33">
        <v>0.53</v>
      </c>
      <c r="AF33">
        <f t="shared" si="10"/>
        <v>0.56100000000000005</v>
      </c>
      <c r="AG33" s="2">
        <v>0.55800000000000005</v>
      </c>
      <c r="AH33" s="3">
        <v>0</v>
      </c>
      <c r="AI33">
        <f t="shared" si="6"/>
        <v>1.7281788974138216E-3</v>
      </c>
      <c r="AL33">
        <v>31</v>
      </c>
      <c r="AM33" t="s">
        <v>52</v>
      </c>
      <c r="AN33" s="5">
        <v>9.7510000000000001E-4</v>
      </c>
      <c r="AO33">
        <v>0.49</v>
      </c>
      <c r="AP33">
        <v>90.231999999999999</v>
      </c>
      <c r="AQ33">
        <v>0.49</v>
      </c>
      <c r="AR33">
        <f t="shared" si="9"/>
        <v>0.53100000000000003</v>
      </c>
      <c r="AS33" s="2">
        <v>0.52800000000000002</v>
      </c>
      <c r="AT33" s="3">
        <v>0</v>
      </c>
      <c r="AU33">
        <f t="shared" si="3"/>
        <v>3.4472566871325059E-9</v>
      </c>
      <c r="AY33">
        <v>31</v>
      </c>
      <c r="AZ33" t="s">
        <v>54</v>
      </c>
      <c r="BA33">
        <v>1E-3</v>
      </c>
      <c r="BB33">
        <v>0.51100000000000001</v>
      </c>
      <c r="BC33">
        <v>89.778000000000006</v>
      </c>
      <c r="BD33">
        <v>0.51100000000000001</v>
      </c>
      <c r="BE33">
        <f t="shared" si="11"/>
        <v>0.53500000000000003</v>
      </c>
      <c r="BF33" s="2">
        <v>0.53200000000000003</v>
      </c>
      <c r="BG33" s="3">
        <v>0</v>
      </c>
      <c r="BH33">
        <f t="shared" si="8"/>
        <v>8.1046813023449155E-3</v>
      </c>
    </row>
    <row r="34" spans="12:60" x14ac:dyDescent="0.3">
      <c r="L34">
        <v>32</v>
      </c>
      <c r="M34" t="s">
        <v>23</v>
      </c>
      <c r="N34">
        <v>1E-3</v>
      </c>
      <c r="O34">
        <v>0.47799999999999998</v>
      </c>
      <c r="P34">
        <v>85.83</v>
      </c>
      <c r="Q34">
        <v>0.47799999999999998</v>
      </c>
      <c r="Z34">
        <v>32</v>
      </c>
      <c r="AA34" t="s">
        <v>51</v>
      </c>
      <c r="AB34">
        <v>1E-3</v>
      </c>
      <c r="AC34">
        <v>0.53300000000000003</v>
      </c>
      <c r="AD34">
        <v>-90</v>
      </c>
      <c r="AE34">
        <v>0.53300000000000003</v>
      </c>
      <c r="AF34">
        <f t="shared" si="10"/>
        <v>0.56400000000000006</v>
      </c>
      <c r="AG34" s="2">
        <v>0.56100000000000005</v>
      </c>
      <c r="AH34" s="3">
        <v>0</v>
      </c>
      <c r="AI34">
        <f t="shared" si="6"/>
        <v>2.064015354140387E-4</v>
      </c>
      <c r="AL34">
        <v>32</v>
      </c>
      <c r="AM34" t="s">
        <v>52</v>
      </c>
      <c r="AN34" s="5">
        <v>9.7110000000000002E-4</v>
      </c>
      <c r="AO34">
        <v>0.48799999999999999</v>
      </c>
      <c r="AP34">
        <v>90</v>
      </c>
      <c r="AQ34">
        <v>0.48799999999999999</v>
      </c>
      <c r="AS34" s="2">
        <v>0.53100000000000003</v>
      </c>
      <c r="AT34" s="3">
        <v>0</v>
      </c>
      <c r="AU34">
        <f t="shared" si="3"/>
        <v>1.1795863717098116E-10</v>
      </c>
      <c r="AY34">
        <v>32</v>
      </c>
      <c r="AZ34" t="s">
        <v>54</v>
      </c>
      <c r="BA34">
        <v>1E-3</v>
      </c>
      <c r="BB34">
        <v>0.50700000000000001</v>
      </c>
      <c r="BC34">
        <v>89.775999999999996</v>
      </c>
      <c r="BD34">
        <v>0.50700000000000001</v>
      </c>
      <c r="BE34">
        <f t="shared" si="11"/>
        <v>0.53800000000000003</v>
      </c>
      <c r="BF34" s="2">
        <v>0.53500000000000003</v>
      </c>
      <c r="BG34" s="3">
        <v>0</v>
      </c>
      <c r="BH34">
        <f t="shared" si="8"/>
        <v>1.5999827592284852E-3</v>
      </c>
    </row>
    <row r="35" spans="12:60" ht="15" thickBot="1" x14ac:dyDescent="0.35">
      <c r="L35">
        <v>33</v>
      </c>
      <c r="M35" t="s">
        <v>23</v>
      </c>
      <c r="N35">
        <v>1E-3</v>
      </c>
      <c r="O35">
        <v>0.48</v>
      </c>
      <c r="P35">
        <v>85.555999999999997</v>
      </c>
      <c r="Q35">
        <v>0.48</v>
      </c>
      <c r="Z35">
        <v>33</v>
      </c>
      <c r="AA35" t="s">
        <v>51</v>
      </c>
      <c r="AB35">
        <v>1E-3</v>
      </c>
      <c r="AC35">
        <v>0.53</v>
      </c>
      <c r="AD35">
        <v>90.215000000000003</v>
      </c>
      <c r="AE35">
        <v>0.53</v>
      </c>
      <c r="AF35">
        <f t="shared" si="10"/>
        <v>0.56700000000000006</v>
      </c>
      <c r="AG35" s="2">
        <v>0.56400000000000006</v>
      </c>
      <c r="AH35" s="3">
        <v>0</v>
      </c>
      <c r="AI35">
        <f t="shared" si="6"/>
        <v>1.9198333388833411E-5</v>
      </c>
      <c r="AL35">
        <v>33</v>
      </c>
      <c r="AM35" t="s">
        <v>52</v>
      </c>
      <c r="AN35" s="5">
        <v>9.7110000000000002E-4</v>
      </c>
      <c r="AO35">
        <v>0.48799999999999999</v>
      </c>
      <c r="AP35">
        <v>90.233000000000004</v>
      </c>
      <c r="AQ35">
        <v>0.48799999999999999</v>
      </c>
      <c r="AS35" s="4" t="s">
        <v>13</v>
      </c>
      <c r="AT35" s="4">
        <v>0</v>
      </c>
      <c r="AY35">
        <v>33</v>
      </c>
      <c r="AZ35" t="s">
        <v>54</v>
      </c>
      <c r="BA35" s="5">
        <v>9.990000000000001E-4</v>
      </c>
      <c r="BB35">
        <v>0.503</v>
      </c>
      <c r="BC35">
        <v>90</v>
      </c>
      <c r="BD35">
        <v>0.503</v>
      </c>
      <c r="BE35">
        <f t="shared" si="11"/>
        <v>0.54100000000000004</v>
      </c>
      <c r="BF35" s="2">
        <v>0.53800000000000003</v>
      </c>
      <c r="BG35" s="3">
        <v>0</v>
      </c>
      <c r="BH35">
        <f t="shared" si="8"/>
        <v>2.6286108105449621E-4</v>
      </c>
    </row>
    <row r="36" spans="12:60" x14ac:dyDescent="0.3">
      <c r="L36">
        <v>34</v>
      </c>
      <c r="M36" t="s">
        <v>23</v>
      </c>
      <c r="N36">
        <v>1E-3</v>
      </c>
      <c r="O36">
        <v>0.49</v>
      </c>
      <c r="P36">
        <v>86.804000000000002</v>
      </c>
      <c r="Q36">
        <v>0.49</v>
      </c>
      <c r="Z36">
        <v>34</v>
      </c>
      <c r="AA36" t="s">
        <v>51</v>
      </c>
      <c r="AB36">
        <v>1E-3</v>
      </c>
      <c r="AC36">
        <v>0.53100000000000003</v>
      </c>
      <c r="AD36">
        <v>-90.213999999999999</v>
      </c>
      <c r="AE36">
        <v>0.53100000000000003</v>
      </c>
      <c r="AF36">
        <f t="shared" si="10"/>
        <v>0.57000000000000006</v>
      </c>
      <c r="AG36" s="2">
        <v>0.56700000000000006</v>
      </c>
      <c r="AH36" s="3">
        <v>0</v>
      </c>
      <c r="AI36">
        <f t="shared" si="6"/>
        <v>1.390722606149645E-6</v>
      </c>
      <c r="AL36">
        <v>34</v>
      </c>
      <c r="AM36" t="s">
        <v>52</v>
      </c>
      <c r="AN36" s="5">
        <v>9.8290000000000009E-4</v>
      </c>
      <c r="AO36">
        <v>0.49399999999999999</v>
      </c>
      <c r="AP36">
        <v>90.23</v>
      </c>
      <c r="AQ36">
        <v>0.49399999999999999</v>
      </c>
      <c r="AY36">
        <v>34</v>
      </c>
      <c r="AZ36" t="s">
        <v>54</v>
      </c>
      <c r="BA36">
        <v>1E-3</v>
      </c>
      <c r="BB36">
        <v>0.51100000000000001</v>
      </c>
      <c r="BC36">
        <v>90.221999999999994</v>
      </c>
      <c r="BD36">
        <v>0.51100000000000001</v>
      </c>
      <c r="BE36">
        <f t="shared" si="11"/>
        <v>0.54400000000000004</v>
      </c>
      <c r="BF36" s="2">
        <v>0.54100000000000004</v>
      </c>
      <c r="BG36" s="3">
        <v>0</v>
      </c>
      <c r="BH36">
        <f t="shared" si="8"/>
        <v>3.5939241098442788E-5</v>
      </c>
    </row>
    <row r="37" spans="12:60" x14ac:dyDescent="0.3">
      <c r="L37">
        <v>35</v>
      </c>
      <c r="M37" t="s">
        <v>23</v>
      </c>
      <c r="N37">
        <v>1E-3</v>
      </c>
      <c r="O37">
        <v>0.48499999999999999</v>
      </c>
      <c r="P37">
        <v>86.478999999999999</v>
      </c>
      <c r="Q37">
        <v>0.48499999999999999</v>
      </c>
      <c r="Z37">
        <v>35</v>
      </c>
      <c r="AA37" t="s">
        <v>51</v>
      </c>
      <c r="AB37">
        <v>1E-3</v>
      </c>
      <c r="AC37">
        <v>0.53</v>
      </c>
      <c r="AD37">
        <v>90</v>
      </c>
      <c r="AE37">
        <v>0.53</v>
      </c>
      <c r="AF37">
        <f t="shared" si="10"/>
        <v>0.57300000000000006</v>
      </c>
      <c r="AG37" s="2">
        <v>0.57000000000000006</v>
      </c>
      <c r="AH37" s="3">
        <v>0</v>
      </c>
      <c r="AI37">
        <f t="shared" si="6"/>
        <v>7.8459200559594618E-8</v>
      </c>
      <c r="AL37">
        <v>35</v>
      </c>
      <c r="AM37" t="s">
        <v>52</v>
      </c>
      <c r="AN37" s="5">
        <v>9.7510000000000001E-4</v>
      </c>
      <c r="AO37">
        <v>0.49</v>
      </c>
      <c r="AP37">
        <v>89.768000000000001</v>
      </c>
      <c r="AQ37">
        <v>0.49</v>
      </c>
      <c r="AY37">
        <v>35</v>
      </c>
      <c r="AZ37" t="s">
        <v>54</v>
      </c>
      <c r="BA37">
        <v>1E-3</v>
      </c>
      <c r="BB37">
        <v>0.51500000000000001</v>
      </c>
      <c r="BC37">
        <v>90</v>
      </c>
      <c r="BD37">
        <v>0.51500000000000001</v>
      </c>
      <c r="BE37">
        <f t="shared" si="11"/>
        <v>0.54700000000000004</v>
      </c>
      <c r="BF37" s="2">
        <v>0.54400000000000004</v>
      </c>
      <c r="BG37" s="3">
        <v>0</v>
      </c>
      <c r="BH37">
        <f t="shared" si="8"/>
        <v>4.0892450864790285E-6</v>
      </c>
    </row>
    <row r="38" spans="12:60" x14ac:dyDescent="0.3">
      <c r="L38">
        <v>36</v>
      </c>
      <c r="M38" t="s">
        <v>23</v>
      </c>
      <c r="N38">
        <v>1E-3</v>
      </c>
      <c r="O38">
        <v>0.47399999999999998</v>
      </c>
      <c r="P38">
        <v>88.5</v>
      </c>
      <c r="Q38">
        <v>0.47399999999999998</v>
      </c>
      <c r="Z38">
        <v>36</v>
      </c>
      <c r="AA38" t="s">
        <v>51</v>
      </c>
      <c r="AB38">
        <v>1E-3</v>
      </c>
      <c r="AC38">
        <v>0.53300000000000003</v>
      </c>
      <c r="AD38">
        <v>-89.787000000000006</v>
      </c>
      <c r="AE38">
        <v>0.53300000000000003</v>
      </c>
      <c r="AG38" s="2">
        <v>0.57300000000000006</v>
      </c>
      <c r="AH38" s="3">
        <v>0</v>
      </c>
      <c r="AI38">
        <f t="shared" si="6"/>
        <v>3.4472566871325059E-9</v>
      </c>
      <c r="AL38">
        <v>36</v>
      </c>
      <c r="AM38" t="s">
        <v>52</v>
      </c>
      <c r="AN38" s="5">
        <v>9.7510000000000001E-4</v>
      </c>
      <c r="AO38">
        <v>0.49</v>
      </c>
      <c r="AP38">
        <v>90</v>
      </c>
      <c r="AQ38">
        <v>0.49</v>
      </c>
      <c r="AY38">
        <v>36</v>
      </c>
      <c r="AZ38" t="s">
        <v>54</v>
      </c>
      <c r="BA38">
        <v>1E-3</v>
      </c>
      <c r="BB38">
        <v>0.51900000000000002</v>
      </c>
      <c r="BC38">
        <v>90.436999999999998</v>
      </c>
      <c r="BD38">
        <v>0.51900000000000002</v>
      </c>
      <c r="BE38">
        <f t="shared" si="11"/>
        <v>0.55000000000000004</v>
      </c>
      <c r="BF38" s="2">
        <v>0.54700000000000004</v>
      </c>
      <c r="BG38" s="3">
        <v>0</v>
      </c>
      <c r="BH38">
        <f t="shared" si="8"/>
        <v>3.8721217531690074E-7</v>
      </c>
    </row>
    <row r="39" spans="12:60" ht="15" thickBot="1" x14ac:dyDescent="0.35">
      <c r="L39">
        <v>37</v>
      </c>
      <c r="M39" t="s">
        <v>23</v>
      </c>
      <c r="N39">
        <v>1E-3</v>
      </c>
      <c r="O39">
        <v>0.47199999999999998</v>
      </c>
      <c r="P39">
        <v>88.492999999999995</v>
      </c>
      <c r="Q39">
        <v>0.47199999999999998</v>
      </c>
      <c r="Z39">
        <v>37</v>
      </c>
      <c r="AA39" t="s">
        <v>51</v>
      </c>
      <c r="AB39">
        <v>1E-3</v>
      </c>
      <c r="AC39">
        <v>0.53500000000000003</v>
      </c>
      <c r="AD39">
        <v>90.212000000000003</v>
      </c>
      <c r="AE39">
        <v>0.53500000000000003</v>
      </c>
      <c r="AG39" s="4" t="s">
        <v>13</v>
      </c>
      <c r="AH39" s="4">
        <v>0</v>
      </c>
      <c r="AL39">
        <v>37</v>
      </c>
      <c r="AM39" t="s">
        <v>52</v>
      </c>
      <c r="AN39" s="5">
        <v>9.8689999999999997E-4</v>
      </c>
      <c r="AO39">
        <v>0.496</v>
      </c>
      <c r="AP39">
        <v>90</v>
      </c>
      <c r="AQ39">
        <v>0.496</v>
      </c>
      <c r="AY39">
        <v>37</v>
      </c>
      <c r="AZ39" t="s">
        <v>54</v>
      </c>
      <c r="BA39">
        <v>1E-3</v>
      </c>
      <c r="BB39">
        <v>0.51700000000000002</v>
      </c>
      <c r="BC39">
        <v>90</v>
      </c>
      <c r="BD39">
        <v>0.51700000000000002</v>
      </c>
      <c r="BE39">
        <f t="shared" si="11"/>
        <v>0.55300000000000005</v>
      </c>
      <c r="BF39" s="2">
        <v>0.55000000000000004</v>
      </c>
      <c r="BG39" s="3">
        <v>0</v>
      </c>
      <c r="BH39">
        <f t="shared" si="8"/>
        <v>3.0513111390432031E-8</v>
      </c>
    </row>
    <row r="40" spans="12:60" x14ac:dyDescent="0.3">
      <c r="Z40">
        <v>38</v>
      </c>
      <c r="AA40" t="s">
        <v>51</v>
      </c>
      <c r="AB40">
        <v>1E-3</v>
      </c>
      <c r="AC40">
        <v>0.53700000000000003</v>
      </c>
      <c r="AD40">
        <v>-90</v>
      </c>
      <c r="AE40">
        <v>0.53700000000000003</v>
      </c>
      <c r="AL40">
        <v>38</v>
      </c>
      <c r="AM40" t="s">
        <v>52</v>
      </c>
      <c r="AN40" s="5">
        <v>9.6719999999999998E-4</v>
      </c>
      <c r="AO40">
        <v>0.48599999999999999</v>
      </c>
      <c r="AP40">
        <v>90.233999999999995</v>
      </c>
      <c r="AQ40">
        <v>0.48599999999999999</v>
      </c>
      <c r="AY40">
        <v>38</v>
      </c>
      <c r="AZ40" t="s">
        <v>54</v>
      </c>
      <c r="BA40">
        <v>1E-3</v>
      </c>
      <c r="BB40">
        <v>0.505</v>
      </c>
      <c r="BC40">
        <v>90.224999999999994</v>
      </c>
      <c r="BD40">
        <v>0.505</v>
      </c>
      <c r="BF40" s="2">
        <v>0.55300000000000005</v>
      </c>
      <c r="BG40" s="3">
        <v>0</v>
      </c>
      <c r="BH40">
        <f t="shared" si="8"/>
        <v>2.0010392627550867E-9</v>
      </c>
    </row>
    <row r="41" spans="12:60" ht="15" thickBot="1" x14ac:dyDescent="0.35">
      <c r="Z41">
        <v>39</v>
      </c>
      <c r="AA41" t="s">
        <v>51</v>
      </c>
      <c r="AB41">
        <v>1E-3</v>
      </c>
      <c r="AC41">
        <v>0.54700000000000004</v>
      </c>
      <c r="AD41">
        <v>90</v>
      </c>
      <c r="AE41">
        <v>0.54700000000000004</v>
      </c>
      <c r="AN41" s="5"/>
      <c r="AY41">
        <v>39</v>
      </c>
      <c r="AZ41" t="s">
        <v>54</v>
      </c>
      <c r="BA41">
        <v>1E-3</v>
      </c>
      <c r="BB41">
        <v>0.50700000000000001</v>
      </c>
      <c r="BC41">
        <v>90</v>
      </c>
      <c r="BD41">
        <v>0.50700000000000001</v>
      </c>
      <c r="BF41" s="4" t="s">
        <v>13</v>
      </c>
      <c r="BG41" s="4">
        <v>0</v>
      </c>
      <c r="BH41" t="e">
        <f t="shared" si="8"/>
        <v>#VALUE!</v>
      </c>
    </row>
    <row r="42" spans="12:60" x14ac:dyDescent="0.3">
      <c r="Z42">
        <v>40</v>
      </c>
      <c r="AA42" t="s">
        <v>51</v>
      </c>
      <c r="AB42">
        <v>1E-3</v>
      </c>
      <c r="AC42">
        <v>0.54700000000000004</v>
      </c>
      <c r="AD42">
        <v>-89.792000000000002</v>
      </c>
      <c r="AE42">
        <v>0.54700000000000004</v>
      </c>
      <c r="AN42" s="5"/>
    </row>
    <row r="43" spans="12:60" x14ac:dyDescent="0.3">
      <c r="L43">
        <v>38</v>
      </c>
      <c r="M43" t="s">
        <v>14</v>
      </c>
      <c r="N43">
        <v>1E-3</v>
      </c>
      <c r="O43">
        <v>0.47699999999999998</v>
      </c>
      <c r="P43">
        <v>58.238</v>
      </c>
      <c r="Q43">
        <v>0.47699999999999998</v>
      </c>
      <c r="Z43">
        <v>41</v>
      </c>
      <c r="AA43" t="s">
        <v>51</v>
      </c>
      <c r="AB43">
        <v>1E-3</v>
      </c>
      <c r="AC43">
        <v>0.55500000000000005</v>
      </c>
      <c r="AD43">
        <v>90</v>
      </c>
      <c r="AE43">
        <v>0.55500000000000005</v>
      </c>
      <c r="AN43" s="5"/>
    </row>
    <row r="44" spans="12:60" x14ac:dyDescent="0.3">
      <c r="L44">
        <v>39</v>
      </c>
      <c r="M44" t="s">
        <v>15</v>
      </c>
      <c r="N44" s="5">
        <v>1.7839999999999999E-5</v>
      </c>
      <c r="O44">
        <v>7.0000000000000001E-3</v>
      </c>
      <c r="P44">
        <v>66.427000000000007</v>
      </c>
      <c r="Q44">
        <v>7.0000000000000001E-3</v>
      </c>
      <c r="AL44">
        <v>39</v>
      </c>
      <c r="AM44" t="s">
        <v>14</v>
      </c>
      <c r="AN44" s="5">
        <v>9.7369999999999998E-4</v>
      </c>
      <c r="AO44">
        <v>0.48899999999999999</v>
      </c>
      <c r="AP44">
        <v>89.968999999999994</v>
      </c>
      <c r="AQ44">
        <v>0.48899999999999999</v>
      </c>
    </row>
    <row r="45" spans="12:60" x14ac:dyDescent="0.3">
      <c r="L45">
        <v>40</v>
      </c>
      <c r="M45" t="s">
        <v>16</v>
      </c>
      <c r="N45">
        <v>1E-3</v>
      </c>
      <c r="O45">
        <v>0.46500000000000002</v>
      </c>
      <c r="P45">
        <v>-91.174999999999997</v>
      </c>
      <c r="Q45">
        <v>0.46500000000000002</v>
      </c>
      <c r="AL45">
        <v>40</v>
      </c>
      <c r="AM45" t="s">
        <v>15</v>
      </c>
      <c r="AN45" s="5">
        <v>1.274E-5</v>
      </c>
      <c r="AO45">
        <v>6.0000000000000001E-3</v>
      </c>
      <c r="AP45">
        <v>0.17199999999999999</v>
      </c>
      <c r="AQ45">
        <v>6.0000000000000001E-3</v>
      </c>
      <c r="AY45">
        <v>40</v>
      </c>
      <c r="AZ45" t="s">
        <v>14</v>
      </c>
      <c r="BA45">
        <v>1E-3</v>
      </c>
      <c r="BB45">
        <v>0.50800000000000001</v>
      </c>
      <c r="BC45">
        <v>89.953999999999994</v>
      </c>
      <c r="BD45">
        <v>0.50800000000000001</v>
      </c>
    </row>
    <row r="46" spans="12:60" x14ac:dyDescent="0.3">
      <c r="L46">
        <v>41</v>
      </c>
      <c r="M46" t="s">
        <v>17</v>
      </c>
      <c r="N46">
        <v>1E-3</v>
      </c>
      <c r="O46">
        <v>0.49</v>
      </c>
      <c r="P46">
        <v>88.516000000000005</v>
      </c>
      <c r="Q46">
        <v>0.49</v>
      </c>
      <c r="Z46">
        <v>42</v>
      </c>
      <c r="AA46" t="s">
        <v>14</v>
      </c>
      <c r="AB46">
        <v>1E-3</v>
      </c>
      <c r="AC46">
        <v>0.53400000000000003</v>
      </c>
      <c r="AD46">
        <v>2.1739999999999999</v>
      </c>
      <c r="AE46">
        <v>0.53400000000000003</v>
      </c>
      <c r="AL46">
        <v>41</v>
      </c>
      <c r="AM46" t="s">
        <v>16</v>
      </c>
      <c r="AN46" s="5">
        <v>9.3179999999999999E-4</v>
      </c>
      <c r="AO46">
        <v>0.46899999999999997</v>
      </c>
      <c r="AP46">
        <v>89.757000000000005</v>
      </c>
      <c r="AQ46">
        <v>0.46899999999999997</v>
      </c>
      <c r="AY46">
        <v>41</v>
      </c>
      <c r="AZ46" t="s">
        <v>15</v>
      </c>
      <c r="BA46" s="5">
        <v>1.47E-5</v>
      </c>
      <c r="BB46">
        <v>7.0000000000000001E-3</v>
      </c>
      <c r="BC46">
        <v>0.20599999999999999</v>
      </c>
      <c r="BD46">
        <v>7.0000000000000001E-3</v>
      </c>
    </row>
    <row r="47" spans="12:60" x14ac:dyDescent="0.3">
      <c r="Z47">
        <v>43</v>
      </c>
      <c r="AA47" t="s">
        <v>15</v>
      </c>
      <c r="AB47" s="5">
        <v>1.166E-5</v>
      </c>
      <c r="AC47">
        <v>6.0000000000000001E-3</v>
      </c>
      <c r="AD47">
        <v>91.102000000000004</v>
      </c>
      <c r="AE47">
        <v>6.0000000000000001E-3</v>
      </c>
      <c r="AL47">
        <v>42</v>
      </c>
      <c r="AM47" t="s">
        <v>17</v>
      </c>
      <c r="AN47" s="5">
        <v>9.9470000000000005E-4</v>
      </c>
      <c r="AO47">
        <v>0.5</v>
      </c>
      <c r="AP47">
        <v>90.233999999999995</v>
      </c>
      <c r="AQ47">
        <v>0.5</v>
      </c>
      <c r="AY47">
        <v>42</v>
      </c>
      <c r="AZ47" t="s">
        <v>16</v>
      </c>
      <c r="BA47" s="5">
        <v>9.8299999999999993E-4</v>
      </c>
      <c r="BB47">
        <v>0.495</v>
      </c>
      <c r="BC47">
        <v>89.543000000000006</v>
      </c>
      <c r="BD47">
        <v>0.495</v>
      </c>
    </row>
    <row r="48" spans="12:60" x14ac:dyDescent="0.3">
      <c r="Z48">
        <v>44</v>
      </c>
      <c r="AA48" t="s">
        <v>16</v>
      </c>
      <c r="AB48">
        <v>1E-3</v>
      </c>
      <c r="AC48">
        <v>0.52400000000000002</v>
      </c>
      <c r="AD48">
        <v>-90.430999999999997</v>
      </c>
      <c r="AE48">
        <v>0.52400000000000002</v>
      </c>
      <c r="AY48">
        <v>43</v>
      </c>
      <c r="AZ48" t="s">
        <v>17</v>
      </c>
      <c r="BA48">
        <v>1E-3</v>
      </c>
      <c r="BB48">
        <v>0.52700000000000002</v>
      </c>
      <c r="BC48">
        <v>90.457999999999998</v>
      </c>
      <c r="BD48">
        <v>0.52700000000000002</v>
      </c>
    </row>
    <row r="49" spans="26:31" x14ac:dyDescent="0.3">
      <c r="Z49">
        <v>45</v>
      </c>
      <c r="AA49" t="s">
        <v>17</v>
      </c>
      <c r="AB49">
        <v>1E-3</v>
      </c>
      <c r="AC49">
        <v>0.55500000000000005</v>
      </c>
      <c r="AD49">
        <v>90.215000000000003</v>
      </c>
      <c r="AE49">
        <v>0.55500000000000005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workbookViewId="0">
      <selection activeCell="A5" sqref="A5:D9"/>
    </sheetView>
  </sheetViews>
  <sheetFormatPr defaultRowHeight="14.4" x14ac:dyDescent="0.3"/>
  <cols>
    <col min="39" max="39" width="12" bestFit="1" customWidth="1"/>
  </cols>
  <sheetData>
    <row r="1" spans="1:39" x14ac:dyDescent="0.3">
      <c r="G1" t="s">
        <v>65</v>
      </c>
      <c r="T1" t="s">
        <v>66</v>
      </c>
      <c r="AE1" t="s">
        <v>46</v>
      </c>
      <c r="AK1">
        <v>0.77200000000000002</v>
      </c>
    </row>
    <row r="2" spans="1:39" x14ac:dyDescent="0.3"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  <c r="S2" t="s">
        <v>0</v>
      </c>
      <c r="T2" t="s">
        <v>1</v>
      </c>
      <c r="U2" t="s">
        <v>2</v>
      </c>
      <c r="V2" t="s">
        <v>3</v>
      </c>
      <c r="W2" t="s">
        <v>4</v>
      </c>
      <c r="X2" t="s">
        <v>5</v>
      </c>
      <c r="AD2" t="s">
        <v>0</v>
      </c>
      <c r="AE2" t="s">
        <v>1</v>
      </c>
      <c r="AF2" t="s">
        <v>2</v>
      </c>
      <c r="AG2" t="s">
        <v>3</v>
      </c>
      <c r="AH2" t="s">
        <v>4</v>
      </c>
      <c r="AI2" t="s">
        <v>5</v>
      </c>
      <c r="AK2">
        <v>1.2999999999999999E-2</v>
      </c>
    </row>
    <row r="3" spans="1:39" x14ac:dyDescent="0.3">
      <c r="G3">
        <v>1</v>
      </c>
      <c r="I3">
        <v>2E-3</v>
      </c>
      <c r="J3">
        <v>0.81799999999999995</v>
      </c>
      <c r="K3">
        <v>-90</v>
      </c>
      <c r="L3">
        <v>0.81799999999999995</v>
      </c>
      <c r="S3">
        <v>1</v>
      </c>
      <c r="T3" t="s">
        <v>67</v>
      </c>
      <c r="U3">
        <v>2E-3</v>
      </c>
      <c r="V3">
        <v>0.81499999999999995</v>
      </c>
      <c r="W3">
        <v>-90</v>
      </c>
      <c r="X3">
        <v>0.81499999999999995</v>
      </c>
      <c r="AA3" t="s">
        <v>6</v>
      </c>
      <c r="AB3" t="s">
        <v>7</v>
      </c>
      <c r="AC3" t="s">
        <v>8</v>
      </c>
      <c r="AD3">
        <v>1</v>
      </c>
      <c r="AE3" t="s">
        <v>68</v>
      </c>
      <c r="AF3">
        <v>2E-3</v>
      </c>
      <c r="AG3">
        <v>0.77300000000000002</v>
      </c>
      <c r="AH3">
        <v>-90</v>
      </c>
      <c r="AI3">
        <v>0.77300000000000002</v>
      </c>
    </row>
    <row r="4" spans="1:39" ht="15" thickBot="1" x14ac:dyDescent="0.35">
      <c r="G4">
        <v>2</v>
      </c>
      <c r="I4">
        <v>2E-3</v>
      </c>
      <c r="J4">
        <v>0.77800000000000002</v>
      </c>
      <c r="K4">
        <v>-90.182000000000002</v>
      </c>
      <c r="L4">
        <v>0.77800000000000002</v>
      </c>
      <c r="S4">
        <v>2</v>
      </c>
      <c r="T4" t="s">
        <v>67</v>
      </c>
      <c r="U4">
        <v>2E-3</v>
      </c>
      <c r="V4">
        <v>0.77600000000000002</v>
      </c>
      <c r="W4">
        <v>-90</v>
      </c>
      <c r="X4">
        <v>0.77600000000000002</v>
      </c>
      <c r="AA4">
        <f>1/SQRT(AC4*2*3.14)</f>
        <v>3.1547154070316794</v>
      </c>
      <c r="AB4">
        <v>0.78200000000000003</v>
      </c>
      <c r="AC4">
        <v>1.6E-2</v>
      </c>
      <c r="AD4">
        <v>2</v>
      </c>
      <c r="AE4" t="s">
        <v>68</v>
      </c>
      <c r="AF4">
        <v>2E-3</v>
      </c>
      <c r="AG4">
        <v>0.75900000000000001</v>
      </c>
      <c r="AH4">
        <v>-90</v>
      </c>
      <c r="AI4">
        <v>0.75900000000000001</v>
      </c>
    </row>
    <row r="5" spans="1:39" x14ac:dyDescent="0.3">
      <c r="B5" t="s">
        <v>80</v>
      </c>
      <c r="C5" t="s">
        <v>66</v>
      </c>
      <c r="D5" t="s">
        <v>46</v>
      </c>
      <c r="G5">
        <v>3</v>
      </c>
      <c r="I5">
        <v>2E-3</v>
      </c>
      <c r="J5">
        <v>0.79800000000000004</v>
      </c>
      <c r="K5">
        <v>-90</v>
      </c>
      <c r="L5">
        <v>0.79800000000000004</v>
      </c>
      <c r="S5">
        <v>3</v>
      </c>
      <c r="T5" t="s">
        <v>67</v>
      </c>
      <c r="U5">
        <v>2E-3</v>
      </c>
      <c r="V5">
        <v>0.77300000000000002</v>
      </c>
      <c r="W5">
        <v>-89.816000000000003</v>
      </c>
      <c r="X5">
        <v>0.77300000000000002</v>
      </c>
      <c r="Z5" s="1" t="s">
        <v>10</v>
      </c>
      <c r="AA5" s="1" t="s">
        <v>11</v>
      </c>
      <c r="AB5" t="s">
        <v>12</v>
      </c>
      <c r="AD5">
        <v>3</v>
      </c>
      <c r="AE5" t="s">
        <v>68</v>
      </c>
      <c r="AF5">
        <v>2E-3</v>
      </c>
      <c r="AG5">
        <v>0.76400000000000001</v>
      </c>
      <c r="AH5">
        <v>-90</v>
      </c>
      <c r="AI5">
        <v>0.76400000000000001</v>
      </c>
    </row>
    <row r="6" spans="1:39" x14ac:dyDescent="0.3">
      <c r="A6" t="s">
        <v>14</v>
      </c>
      <c r="B6">
        <v>0.79200000000000004</v>
      </c>
      <c r="C6">
        <v>0.78200000000000003</v>
      </c>
      <c r="D6">
        <v>0.77200000000000002</v>
      </c>
      <c r="G6">
        <v>4</v>
      </c>
      <c r="I6">
        <v>2E-3</v>
      </c>
      <c r="J6">
        <v>0.82099999999999995</v>
      </c>
      <c r="K6">
        <v>-90</v>
      </c>
      <c r="L6">
        <v>0.82099999999999995</v>
      </c>
      <c r="S6">
        <v>4</v>
      </c>
      <c r="T6" t="s">
        <v>67</v>
      </c>
      <c r="U6">
        <v>2E-3</v>
      </c>
      <c r="V6">
        <v>0.78600000000000003</v>
      </c>
      <c r="W6">
        <v>-90</v>
      </c>
      <c r="X6">
        <v>0.78600000000000003</v>
      </c>
      <c r="Y6">
        <f t="shared" ref="Y6:Y14" si="0">Y7-0.008</f>
        <v>0.70199999999999996</v>
      </c>
      <c r="Z6" s="2">
        <v>0.70199999999999996</v>
      </c>
      <c r="AA6" s="3">
        <v>0</v>
      </c>
      <c r="AB6">
        <f>$AA$4*EXP(-1*(Z6-$AB$4)^2/2/$AC$4^2)</f>
        <v>1.1756530178619793E-5</v>
      </c>
      <c r="AD6">
        <v>4</v>
      </c>
      <c r="AE6" t="s">
        <v>68</v>
      </c>
      <c r="AF6">
        <v>2E-3</v>
      </c>
      <c r="AG6">
        <v>0.77600000000000002</v>
      </c>
      <c r="AH6">
        <v>-89.816999999999993</v>
      </c>
      <c r="AI6">
        <v>0.77600000000000002</v>
      </c>
      <c r="AK6" t="s">
        <v>6</v>
      </c>
      <c r="AL6" t="s">
        <v>7</v>
      </c>
      <c r="AM6" t="s">
        <v>8</v>
      </c>
    </row>
    <row r="7" spans="1:39" ht="15" thickBot="1" x14ac:dyDescent="0.35">
      <c r="A7" t="s">
        <v>15</v>
      </c>
      <c r="B7">
        <v>2.1000000000000001E-2</v>
      </c>
      <c r="C7">
        <v>1.6E-2</v>
      </c>
      <c r="D7">
        <v>1.2999999999999999E-2</v>
      </c>
      <c r="G7">
        <v>5</v>
      </c>
      <c r="I7">
        <v>2E-3</v>
      </c>
      <c r="J7">
        <v>0.81799999999999995</v>
      </c>
      <c r="K7">
        <v>-90</v>
      </c>
      <c r="L7">
        <v>0.81799999999999995</v>
      </c>
      <c r="P7" t="s">
        <v>6</v>
      </c>
      <c r="Q7" t="s">
        <v>7</v>
      </c>
      <c r="R7" t="s">
        <v>8</v>
      </c>
      <c r="S7">
        <v>5</v>
      </c>
      <c r="T7" t="s">
        <v>67</v>
      </c>
      <c r="U7">
        <v>2E-3</v>
      </c>
      <c r="V7">
        <v>0.81</v>
      </c>
      <c r="W7">
        <v>-90</v>
      </c>
      <c r="X7">
        <v>0.81</v>
      </c>
      <c r="Y7">
        <f t="shared" si="0"/>
        <v>0.71</v>
      </c>
      <c r="Z7" s="2">
        <v>0.71</v>
      </c>
      <c r="AA7" s="3">
        <v>0</v>
      </c>
      <c r="AB7">
        <f t="shared" ref="AB7:AB50" si="1">$AA$4*EXP(-1*(Z7-$AB$4)^2/2/$AC$4^2)</f>
        <v>1.2639461097284667E-4</v>
      </c>
      <c r="AD7">
        <v>5</v>
      </c>
      <c r="AE7" t="s">
        <v>68</v>
      </c>
      <c r="AF7">
        <v>2E-3</v>
      </c>
      <c r="AG7">
        <v>0.78300000000000003</v>
      </c>
      <c r="AH7">
        <v>-90</v>
      </c>
      <c r="AI7">
        <v>0.78300000000000003</v>
      </c>
      <c r="AK7">
        <f>1/SQRT(AM7*2*3.14)</f>
        <v>3.4998425106304523</v>
      </c>
      <c r="AL7">
        <v>0.77200000000000002</v>
      </c>
      <c r="AM7">
        <v>1.2999999999999999E-2</v>
      </c>
    </row>
    <row r="8" spans="1:39" ht="15" thickBot="1" x14ac:dyDescent="0.35">
      <c r="A8" t="s">
        <v>16</v>
      </c>
      <c r="B8">
        <v>0.76500000000000001</v>
      </c>
      <c r="C8">
        <v>0.751</v>
      </c>
      <c r="D8">
        <v>0.754</v>
      </c>
      <c r="G8">
        <v>6</v>
      </c>
      <c r="I8">
        <v>2E-3</v>
      </c>
      <c r="J8">
        <v>0.78100000000000003</v>
      </c>
      <c r="K8">
        <v>-90</v>
      </c>
      <c r="L8">
        <v>0.78100000000000003</v>
      </c>
      <c r="P8">
        <f>1/SQRT(R8*2*3.14)</f>
        <v>2.7536613616697325</v>
      </c>
      <c r="Q8">
        <v>0.79200000000000004</v>
      </c>
      <c r="R8">
        <v>2.1000000000000001E-2</v>
      </c>
      <c r="S8">
        <v>6</v>
      </c>
      <c r="T8" t="s">
        <v>67</v>
      </c>
      <c r="U8">
        <v>2E-3</v>
      </c>
      <c r="V8">
        <v>0.79100000000000004</v>
      </c>
      <c r="W8">
        <v>-90</v>
      </c>
      <c r="X8">
        <v>0.79100000000000004</v>
      </c>
      <c r="Y8">
        <f t="shared" si="0"/>
        <v>0.71799999999999997</v>
      </c>
      <c r="Z8" s="2">
        <v>0.71799999999999997</v>
      </c>
      <c r="AA8" s="3">
        <v>0</v>
      </c>
      <c r="AB8">
        <f t="shared" si="1"/>
        <v>1.0582891207273726E-3</v>
      </c>
      <c r="AD8">
        <v>6</v>
      </c>
      <c r="AE8" t="s">
        <v>68</v>
      </c>
      <c r="AF8">
        <v>2E-3</v>
      </c>
      <c r="AG8">
        <v>0.78300000000000003</v>
      </c>
      <c r="AH8">
        <v>-90</v>
      </c>
      <c r="AI8">
        <v>0.78300000000000003</v>
      </c>
      <c r="AK8" s="1" t="s">
        <v>10</v>
      </c>
      <c r="AL8" s="1" t="s">
        <v>11</v>
      </c>
      <c r="AM8" t="s">
        <v>12</v>
      </c>
    </row>
    <row r="9" spans="1:39" x14ac:dyDescent="0.3">
      <c r="A9" t="s">
        <v>17</v>
      </c>
      <c r="B9">
        <v>0.83799999999999997</v>
      </c>
      <c r="C9">
        <v>0.82</v>
      </c>
      <c r="D9">
        <v>0.81799999999999995</v>
      </c>
      <c r="G9">
        <v>7</v>
      </c>
      <c r="I9">
        <v>2E-3</v>
      </c>
      <c r="J9">
        <v>0.76500000000000001</v>
      </c>
      <c r="K9">
        <v>-89.628</v>
      </c>
      <c r="L9">
        <v>0.76500000000000001</v>
      </c>
      <c r="M9">
        <f t="shared" ref="M9:M16" si="2">M10-0.01</f>
        <v>0.70199999999999996</v>
      </c>
      <c r="N9" s="1"/>
      <c r="O9" s="1" t="s">
        <v>11</v>
      </c>
      <c r="P9" t="s">
        <v>12</v>
      </c>
      <c r="S9">
        <v>7</v>
      </c>
      <c r="T9" t="s">
        <v>67</v>
      </c>
      <c r="U9">
        <v>2E-3</v>
      </c>
      <c r="V9">
        <v>0.76400000000000001</v>
      </c>
      <c r="W9">
        <v>-90</v>
      </c>
      <c r="X9">
        <v>0.76400000000000001</v>
      </c>
      <c r="Y9">
        <f t="shared" si="0"/>
        <v>0.72599999999999998</v>
      </c>
      <c r="Z9" s="2">
        <v>0.72599999999999998</v>
      </c>
      <c r="AA9" s="3">
        <v>0</v>
      </c>
      <c r="AB9">
        <f t="shared" si="1"/>
        <v>6.9009119332764301E-3</v>
      </c>
      <c r="AD9">
        <v>7</v>
      </c>
      <c r="AE9" t="s">
        <v>68</v>
      </c>
      <c r="AF9">
        <v>2E-3</v>
      </c>
      <c r="AG9">
        <v>0.78800000000000003</v>
      </c>
      <c r="AH9">
        <v>-90.18</v>
      </c>
      <c r="AI9">
        <v>0.78800000000000003</v>
      </c>
      <c r="AJ9">
        <f t="shared" ref="AJ9:AJ16" si="3">AJ10-0.007</f>
        <v>0.70899999999999996</v>
      </c>
      <c r="AK9" s="2">
        <v>0.70899999999999996</v>
      </c>
      <c r="AL9" s="3">
        <v>0</v>
      </c>
      <c r="AM9">
        <f>$AK$7*EXP(-1*(AK9-$AL$7)^2/2/$AM$7^2)</f>
        <v>2.7816377840731528E-5</v>
      </c>
    </row>
    <row r="10" spans="1:39" x14ac:dyDescent="0.3">
      <c r="G10">
        <v>8</v>
      </c>
      <c r="I10">
        <v>2E-3</v>
      </c>
      <c r="J10">
        <v>0.80800000000000005</v>
      </c>
      <c r="K10">
        <v>-90</v>
      </c>
      <c r="L10">
        <v>0.80800000000000005</v>
      </c>
      <c r="M10">
        <f t="shared" si="2"/>
        <v>0.71199999999999997</v>
      </c>
      <c r="N10" s="2">
        <v>0.70199999999999996</v>
      </c>
      <c r="O10" s="3">
        <v>0</v>
      </c>
      <c r="P10">
        <f>$P$8*EXP(-1*(N10-$Q$8)^2/2/$R$8^2)</f>
        <v>2.8280808393752897E-4</v>
      </c>
      <c r="S10">
        <v>8</v>
      </c>
      <c r="T10" t="s">
        <v>67</v>
      </c>
      <c r="U10">
        <v>2E-3</v>
      </c>
      <c r="V10">
        <v>0.78100000000000003</v>
      </c>
      <c r="W10">
        <v>-90</v>
      </c>
      <c r="X10">
        <v>0.78100000000000003</v>
      </c>
      <c r="Y10">
        <f t="shared" si="0"/>
        <v>0.73399999999999999</v>
      </c>
      <c r="Z10" s="2">
        <v>0.73399999999999999</v>
      </c>
      <c r="AA10" s="3">
        <v>0</v>
      </c>
      <c r="AB10">
        <f t="shared" si="1"/>
        <v>3.5045722535854314E-2</v>
      </c>
      <c r="AD10">
        <v>8</v>
      </c>
      <c r="AE10" t="s">
        <v>68</v>
      </c>
      <c r="AF10">
        <v>2E-3</v>
      </c>
      <c r="AG10">
        <v>0.78300000000000003</v>
      </c>
      <c r="AH10">
        <v>-90</v>
      </c>
      <c r="AI10">
        <v>0.78300000000000003</v>
      </c>
      <c r="AJ10">
        <f t="shared" si="3"/>
        <v>0.71599999999999997</v>
      </c>
      <c r="AK10" s="2">
        <v>0.71599999999999997</v>
      </c>
      <c r="AL10" s="3">
        <v>0</v>
      </c>
      <c r="AM10">
        <f t="shared" ref="AM10:AM50" si="4">$AK$7*EXP(-1*(AK10-$AL$7)^2/2/$AM$7^2)</f>
        <v>3.2705292881177834E-4</v>
      </c>
    </row>
    <row r="11" spans="1:39" x14ac:dyDescent="0.3">
      <c r="G11">
        <v>9</v>
      </c>
      <c r="I11">
        <v>2E-3</v>
      </c>
      <c r="J11">
        <v>0.79500000000000004</v>
      </c>
      <c r="K11">
        <v>-89.641999999999996</v>
      </c>
      <c r="L11">
        <v>0.79500000000000004</v>
      </c>
      <c r="M11">
        <f t="shared" si="2"/>
        <v>0.72199999999999998</v>
      </c>
      <c r="N11" s="2">
        <v>0.71199999999999997</v>
      </c>
      <c r="O11" s="3">
        <v>0</v>
      </c>
      <c r="P11">
        <f t="shared" ref="P11:P27" si="5">$P$8*EXP(-1*(N11-$Q$8)^2/2/$R$8^2)</f>
        <v>1.9434230591293907E-3</v>
      </c>
      <c r="S11">
        <v>9</v>
      </c>
      <c r="T11" t="s">
        <v>67</v>
      </c>
      <c r="U11">
        <v>2E-3</v>
      </c>
      <c r="V11">
        <v>0.79100000000000004</v>
      </c>
      <c r="W11">
        <v>-90</v>
      </c>
      <c r="X11">
        <v>0.79100000000000004</v>
      </c>
      <c r="Y11">
        <f t="shared" si="0"/>
        <v>0.74199999999999999</v>
      </c>
      <c r="Z11" s="2">
        <v>0.74199999999999999</v>
      </c>
      <c r="AA11" s="3">
        <v>0</v>
      </c>
      <c r="AB11">
        <f t="shared" si="1"/>
        <v>0.13860852143949082</v>
      </c>
      <c r="AD11">
        <v>9</v>
      </c>
      <c r="AE11" t="s">
        <v>68</v>
      </c>
      <c r="AF11">
        <v>2E-3</v>
      </c>
      <c r="AG11">
        <v>0.76800000000000002</v>
      </c>
      <c r="AH11">
        <v>-90</v>
      </c>
      <c r="AI11">
        <v>0.76800000000000002</v>
      </c>
      <c r="AJ11">
        <f t="shared" si="3"/>
        <v>0.72299999999999998</v>
      </c>
      <c r="AK11" s="2">
        <v>0.72299999999999998</v>
      </c>
      <c r="AL11" s="3">
        <v>0</v>
      </c>
      <c r="AM11">
        <f t="shared" si="4"/>
        <v>2.8775031423194258E-3</v>
      </c>
    </row>
    <row r="12" spans="1:39" x14ac:dyDescent="0.3">
      <c r="G12">
        <v>10</v>
      </c>
      <c r="I12">
        <v>2E-3</v>
      </c>
      <c r="J12">
        <v>0.77200000000000002</v>
      </c>
      <c r="K12">
        <v>-89.816000000000003</v>
      </c>
      <c r="L12">
        <v>0.77200000000000002</v>
      </c>
      <c r="M12">
        <f t="shared" si="2"/>
        <v>0.73199999999999998</v>
      </c>
      <c r="N12" s="2">
        <v>0.72199999999999998</v>
      </c>
      <c r="O12" s="3">
        <v>0</v>
      </c>
      <c r="P12">
        <f t="shared" si="5"/>
        <v>1.0645434915367029E-2</v>
      </c>
      <c r="S12">
        <v>10</v>
      </c>
      <c r="T12" t="s">
        <v>67</v>
      </c>
      <c r="U12">
        <v>2E-3</v>
      </c>
      <c r="V12">
        <v>0.82</v>
      </c>
      <c r="W12">
        <v>-90</v>
      </c>
      <c r="X12">
        <v>0.82</v>
      </c>
      <c r="Y12">
        <f t="shared" si="0"/>
        <v>0.75</v>
      </c>
      <c r="Z12" s="2">
        <v>0.75</v>
      </c>
      <c r="AA12" s="3">
        <v>0</v>
      </c>
      <c r="AB12">
        <f t="shared" si="1"/>
        <v>0.42694430314153653</v>
      </c>
      <c r="AD12">
        <v>10</v>
      </c>
      <c r="AE12" t="s">
        <v>68</v>
      </c>
      <c r="AF12">
        <v>2E-3</v>
      </c>
      <c r="AG12">
        <v>0.76600000000000001</v>
      </c>
      <c r="AH12">
        <v>-90</v>
      </c>
      <c r="AI12">
        <v>0.76600000000000001</v>
      </c>
      <c r="AJ12">
        <f t="shared" si="3"/>
        <v>0.73</v>
      </c>
      <c r="AK12" s="2">
        <v>0.73</v>
      </c>
      <c r="AL12" s="3">
        <v>0</v>
      </c>
      <c r="AM12">
        <f t="shared" si="4"/>
        <v>1.8944967675864077E-2</v>
      </c>
    </row>
    <row r="13" spans="1:39" x14ac:dyDescent="0.3">
      <c r="G13">
        <v>11</v>
      </c>
      <c r="I13">
        <v>2E-3</v>
      </c>
      <c r="J13">
        <v>0.78100000000000003</v>
      </c>
      <c r="K13">
        <v>-90</v>
      </c>
      <c r="L13">
        <v>0.78100000000000003</v>
      </c>
      <c r="M13">
        <f t="shared" si="2"/>
        <v>0.74199999999999999</v>
      </c>
      <c r="N13" s="2">
        <v>0.73199999999999998</v>
      </c>
      <c r="O13" s="3">
        <v>0</v>
      </c>
      <c r="P13">
        <f t="shared" si="5"/>
        <v>4.648148476998383E-2</v>
      </c>
      <c r="S13">
        <v>11</v>
      </c>
      <c r="T13" t="s">
        <v>67</v>
      </c>
      <c r="U13">
        <v>2E-3</v>
      </c>
      <c r="V13">
        <v>0.79100000000000004</v>
      </c>
      <c r="W13">
        <v>-90</v>
      </c>
      <c r="X13">
        <v>0.79100000000000004</v>
      </c>
      <c r="Y13">
        <f t="shared" si="0"/>
        <v>0.75800000000000001</v>
      </c>
      <c r="Z13" s="2">
        <v>0.75800000000000001</v>
      </c>
      <c r="AA13" s="3">
        <v>1</v>
      </c>
      <c r="AB13">
        <f t="shared" si="1"/>
        <v>1.0241861407062332</v>
      </c>
      <c r="AD13">
        <v>11</v>
      </c>
      <c r="AE13" t="s">
        <v>68</v>
      </c>
      <c r="AF13">
        <v>2E-3</v>
      </c>
      <c r="AG13">
        <v>0.76800000000000002</v>
      </c>
      <c r="AH13">
        <v>-90</v>
      </c>
      <c r="AI13">
        <v>0.76800000000000002</v>
      </c>
      <c r="AJ13">
        <f t="shared" si="3"/>
        <v>0.73699999999999999</v>
      </c>
      <c r="AK13" s="2">
        <v>0.73699999999999999</v>
      </c>
      <c r="AL13" s="3">
        <v>0</v>
      </c>
      <c r="AM13">
        <f t="shared" si="4"/>
        <v>9.333665418976507E-2</v>
      </c>
    </row>
    <row r="14" spans="1:39" x14ac:dyDescent="0.3">
      <c r="G14">
        <v>12</v>
      </c>
      <c r="I14">
        <v>2E-3</v>
      </c>
      <c r="J14">
        <v>0.78800000000000003</v>
      </c>
      <c r="K14">
        <v>-90</v>
      </c>
      <c r="L14">
        <v>0.78800000000000003</v>
      </c>
      <c r="M14">
        <f t="shared" si="2"/>
        <v>0.752</v>
      </c>
      <c r="N14" s="2">
        <v>0.74199999999999999</v>
      </c>
      <c r="O14" s="3">
        <v>0</v>
      </c>
      <c r="P14">
        <f t="shared" si="5"/>
        <v>0.16177712060050853</v>
      </c>
      <c r="S14">
        <v>12</v>
      </c>
      <c r="T14" t="s">
        <v>67</v>
      </c>
      <c r="U14">
        <v>2E-3</v>
      </c>
      <c r="V14">
        <v>0.77600000000000002</v>
      </c>
      <c r="W14">
        <v>-89.816999999999993</v>
      </c>
      <c r="X14">
        <v>0.77600000000000002</v>
      </c>
      <c r="Y14">
        <f t="shared" si="0"/>
        <v>0.76600000000000001</v>
      </c>
      <c r="Z14" s="2">
        <v>0.76600000000000001</v>
      </c>
      <c r="AA14" s="3">
        <v>4</v>
      </c>
      <c r="AB14">
        <f t="shared" si="1"/>
        <v>1.9134316170325316</v>
      </c>
      <c r="AD14">
        <v>12</v>
      </c>
      <c r="AE14" t="s">
        <v>68</v>
      </c>
      <c r="AF14">
        <v>2E-3</v>
      </c>
      <c r="AG14">
        <v>0.79100000000000004</v>
      </c>
      <c r="AH14">
        <v>-90</v>
      </c>
      <c r="AI14">
        <v>0.79100000000000004</v>
      </c>
      <c r="AJ14">
        <f t="shared" si="3"/>
        <v>0.74399999999999999</v>
      </c>
      <c r="AK14" s="2">
        <v>0.74399999999999999</v>
      </c>
      <c r="AL14" s="3">
        <v>0</v>
      </c>
      <c r="AM14">
        <f t="shared" si="4"/>
        <v>0.34410492392730063</v>
      </c>
    </row>
    <row r="15" spans="1:39" x14ac:dyDescent="0.3">
      <c r="G15">
        <v>13</v>
      </c>
      <c r="I15">
        <v>2E-3</v>
      </c>
      <c r="J15">
        <v>0.77800000000000002</v>
      </c>
      <c r="K15">
        <v>-90</v>
      </c>
      <c r="L15">
        <v>0.77800000000000002</v>
      </c>
      <c r="M15">
        <f t="shared" si="2"/>
        <v>0.76200000000000001</v>
      </c>
      <c r="N15" s="2">
        <v>0.752</v>
      </c>
      <c r="O15" s="3">
        <v>0</v>
      </c>
      <c r="P15">
        <f t="shared" si="5"/>
        <v>0.44882261930316847</v>
      </c>
      <c r="S15">
        <v>13</v>
      </c>
      <c r="T15" t="s">
        <v>67</v>
      </c>
      <c r="U15">
        <v>2E-3</v>
      </c>
      <c r="V15">
        <v>0.751</v>
      </c>
      <c r="W15">
        <v>-90</v>
      </c>
      <c r="X15">
        <v>0.751</v>
      </c>
      <c r="Y15">
        <f>Y16-0.008</f>
        <v>0.77400000000000002</v>
      </c>
      <c r="Z15" s="2">
        <v>0.77400000000000002</v>
      </c>
      <c r="AA15" s="3">
        <v>10</v>
      </c>
      <c r="AB15">
        <f t="shared" si="1"/>
        <v>2.7840265752413575</v>
      </c>
      <c r="AD15">
        <v>13</v>
      </c>
      <c r="AE15" t="s">
        <v>68</v>
      </c>
      <c r="AF15">
        <v>2E-3</v>
      </c>
      <c r="AG15">
        <v>0.76800000000000002</v>
      </c>
      <c r="AH15">
        <v>-90</v>
      </c>
      <c r="AI15">
        <v>0.76800000000000002</v>
      </c>
      <c r="AJ15">
        <f t="shared" si="3"/>
        <v>0.751</v>
      </c>
      <c r="AK15" s="2">
        <v>0.751</v>
      </c>
      <c r="AL15" s="3">
        <v>0</v>
      </c>
      <c r="AM15">
        <f t="shared" si="4"/>
        <v>0.94931390811009786</v>
      </c>
    </row>
    <row r="16" spans="1:39" x14ac:dyDescent="0.3">
      <c r="G16">
        <v>14</v>
      </c>
      <c r="I16">
        <v>2E-3</v>
      </c>
      <c r="J16">
        <v>0.77800000000000002</v>
      </c>
      <c r="K16">
        <v>-90</v>
      </c>
      <c r="L16">
        <v>0.77800000000000002</v>
      </c>
      <c r="M16">
        <f t="shared" si="2"/>
        <v>0.77200000000000002</v>
      </c>
      <c r="N16" s="2">
        <v>0.76200000000000001</v>
      </c>
      <c r="O16" s="3">
        <v>0</v>
      </c>
      <c r="P16">
        <f t="shared" si="5"/>
        <v>0.99255114836111802</v>
      </c>
      <c r="S16">
        <v>14</v>
      </c>
      <c r="T16" t="s">
        <v>67</v>
      </c>
      <c r="U16">
        <v>2E-3</v>
      </c>
      <c r="V16">
        <v>0.78800000000000003</v>
      </c>
      <c r="W16">
        <v>-90</v>
      </c>
      <c r="X16">
        <v>0.78800000000000003</v>
      </c>
      <c r="Y16">
        <f>0.782</f>
        <v>0.78200000000000003</v>
      </c>
      <c r="Z16" s="2">
        <v>0.78200000000000003</v>
      </c>
      <c r="AA16" s="3">
        <v>11</v>
      </c>
      <c r="AB16">
        <f t="shared" si="1"/>
        <v>3.1547154070316794</v>
      </c>
      <c r="AD16">
        <v>14</v>
      </c>
      <c r="AE16" t="s">
        <v>68</v>
      </c>
      <c r="AF16">
        <v>2E-3</v>
      </c>
      <c r="AG16">
        <v>0.79300000000000004</v>
      </c>
      <c r="AH16">
        <v>-90</v>
      </c>
      <c r="AI16">
        <v>0.79300000000000004</v>
      </c>
      <c r="AJ16">
        <f t="shared" si="3"/>
        <v>0.75800000000000001</v>
      </c>
      <c r="AK16" s="2">
        <v>0.75800000000000001</v>
      </c>
      <c r="AL16" s="3">
        <v>4</v>
      </c>
      <c r="AM16">
        <f t="shared" si="4"/>
        <v>1.9597880187913481</v>
      </c>
    </row>
    <row r="17" spans="7:39" x14ac:dyDescent="0.3">
      <c r="G17">
        <v>15</v>
      </c>
      <c r="I17">
        <v>2E-3</v>
      </c>
      <c r="J17">
        <v>0.77500000000000002</v>
      </c>
      <c r="K17">
        <v>-90</v>
      </c>
      <c r="L17">
        <v>0.77500000000000002</v>
      </c>
      <c r="M17">
        <f>M18-0.01</f>
        <v>0.78200000000000003</v>
      </c>
      <c r="N17" s="2">
        <v>0.77200000000000002</v>
      </c>
      <c r="O17" s="3">
        <v>4</v>
      </c>
      <c r="P17">
        <f t="shared" si="5"/>
        <v>1.7496516153257797</v>
      </c>
      <c r="S17">
        <v>15</v>
      </c>
      <c r="T17" t="s">
        <v>67</v>
      </c>
      <c r="U17">
        <v>2E-3</v>
      </c>
      <c r="V17">
        <v>0.78100000000000003</v>
      </c>
      <c r="W17">
        <v>-90</v>
      </c>
      <c r="X17">
        <v>0.78100000000000003</v>
      </c>
      <c r="Y17">
        <f>Y16+0.008</f>
        <v>0.79</v>
      </c>
      <c r="Z17" s="2">
        <v>0.79</v>
      </c>
      <c r="AA17" s="3">
        <v>3</v>
      </c>
      <c r="AB17">
        <f t="shared" si="1"/>
        <v>2.7840265752413575</v>
      </c>
      <c r="AD17">
        <v>15</v>
      </c>
      <c r="AE17" t="s">
        <v>68</v>
      </c>
      <c r="AF17">
        <v>2E-3</v>
      </c>
      <c r="AG17">
        <v>0.78100000000000003</v>
      </c>
      <c r="AH17">
        <v>-90</v>
      </c>
      <c r="AI17">
        <v>0.78100000000000003</v>
      </c>
      <c r="AJ17">
        <f>AJ18-0.007</f>
        <v>0.76500000000000001</v>
      </c>
      <c r="AK17" s="2">
        <v>0.76500000000000001</v>
      </c>
      <c r="AL17" s="3">
        <v>9</v>
      </c>
      <c r="AM17">
        <f t="shared" si="4"/>
        <v>3.0275313646808577</v>
      </c>
    </row>
    <row r="18" spans="7:39" x14ac:dyDescent="0.3">
      <c r="G18">
        <v>16</v>
      </c>
      <c r="I18">
        <v>2E-3</v>
      </c>
      <c r="J18">
        <v>0.78800000000000003</v>
      </c>
      <c r="K18">
        <v>-90</v>
      </c>
      <c r="L18">
        <v>0.78800000000000003</v>
      </c>
      <c r="M18">
        <v>0.79200000000000004</v>
      </c>
      <c r="N18" s="2">
        <v>0.78200000000000003</v>
      </c>
      <c r="O18" s="3">
        <v>10</v>
      </c>
      <c r="P18">
        <f t="shared" si="5"/>
        <v>2.4585032887676186</v>
      </c>
      <c r="S18">
        <v>16</v>
      </c>
      <c r="T18" t="s">
        <v>67</v>
      </c>
      <c r="U18">
        <v>2E-3</v>
      </c>
      <c r="V18">
        <v>0.77600000000000002</v>
      </c>
      <c r="W18">
        <v>-89.816999999999993</v>
      </c>
      <c r="X18">
        <v>0.77600000000000002</v>
      </c>
      <c r="Y18">
        <f t="shared" ref="Y18:Y29" si="6">Y17+0.008</f>
        <v>0.79800000000000004</v>
      </c>
      <c r="Z18" s="2">
        <v>0.79800000000000004</v>
      </c>
      <c r="AA18" s="3">
        <v>4</v>
      </c>
      <c r="AB18">
        <f t="shared" si="1"/>
        <v>1.9134316170325316</v>
      </c>
      <c r="AD18">
        <v>16</v>
      </c>
      <c r="AE18" t="s">
        <v>68</v>
      </c>
      <c r="AF18">
        <v>2E-3</v>
      </c>
      <c r="AG18">
        <v>0.77100000000000002</v>
      </c>
      <c r="AH18">
        <v>-90</v>
      </c>
      <c r="AI18">
        <v>0.77100000000000002</v>
      </c>
      <c r="AJ18">
        <v>0.77200000000000002</v>
      </c>
      <c r="AK18" s="2">
        <v>0.77200000000000002</v>
      </c>
      <c r="AL18" s="3">
        <v>9</v>
      </c>
      <c r="AM18">
        <f t="shared" si="4"/>
        <v>3.4998425106304523</v>
      </c>
    </row>
    <row r="19" spans="7:39" x14ac:dyDescent="0.3">
      <c r="G19">
        <v>17</v>
      </c>
      <c r="I19">
        <v>2E-3</v>
      </c>
      <c r="J19">
        <v>0.78800000000000003</v>
      </c>
      <c r="K19">
        <v>-90</v>
      </c>
      <c r="L19">
        <v>0.78800000000000003</v>
      </c>
      <c r="M19">
        <f>M18+0.01</f>
        <v>0.80200000000000005</v>
      </c>
      <c r="N19" s="2">
        <v>0.79200000000000004</v>
      </c>
      <c r="O19" s="3">
        <v>5</v>
      </c>
      <c r="P19">
        <f t="shared" si="5"/>
        <v>2.7536613616697325</v>
      </c>
      <c r="S19">
        <v>17</v>
      </c>
      <c r="T19" t="s">
        <v>67</v>
      </c>
      <c r="U19">
        <v>2E-3</v>
      </c>
      <c r="V19">
        <v>0.77300000000000002</v>
      </c>
      <c r="W19">
        <v>-90</v>
      </c>
      <c r="X19">
        <v>0.77300000000000002</v>
      </c>
      <c r="Y19">
        <f t="shared" si="6"/>
        <v>0.80600000000000005</v>
      </c>
      <c r="Z19" s="2">
        <v>0.80600000000000005</v>
      </c>
      <c r="AA19" s="3">
        <v>3</v>
      </c>
      <c r="AB19">
        <f t="shared" si="1"/>
        <v>1.0241861407062332</v>
      </c>
      <c r="AD19">
        <v>17</v>
      </c>
      <c r="AE19" t="s">
        <v>68</v>
      </c>
      <c r="AF19">
        <v>2E-3</v>
      </c>
      <c r="AG19">
        <v>0.76100000000000001</v>
      </c>
      <c r="AH19">
        <v>-90</v>
      </c>
      <c r="AI19">
        <v>0.76100000000000001</v>
      </c>
      <c r="AJ19">
        <f>AJ18+0.007</f>
        <v>0.77900000000000003</v>
      </c>
      <c r="AK19" s="2">
        <v>0.77900000000000003</v>
      </c>
      <c r="AL19" s="3">
        <v>8</v>
      </c>
      <c r="AM19">
        <f t="shared" si="4"/>
        <v>3.0275313646808577</v>
      </c>
    </row>
    <row r="20" spans="7:39" x14ac:dyDescent="0.3">
      <c r="G20">
        <v>18</v>
      </c>
      <c r="I20">
        <v>2E-3</v>
      </c>
      <c r="J20">
        <v>0.77800000000000002</v>
      </c>
      <c r="K20">
        <v>-90</v>
      </c>
      <c r="L20">
        <v>0.77800000000000002</v>
      </c>
      <c r="M20">
        <f t="shared" ref="M20:M26" si="7">M19+0.01</f>
        <v>0.81200000000000006</v>
      </c>
      <c r="N20" s="2">
        <v>0.80200000000000005</v>
      </c>
      <c r="O20" s="3">
        <v>4</v>
      </c>
      <c r="P20">
        <f t="shared" si="5"/>
        <v>2.4585032887676186</v>
      </c>
      <c r="S20">
        <v>18</v>
      </c>
      <c r="T20" t="s">
        <v>67</v>
      </c>
      <c r="U20">
        <v>2E-3</v>
      </c>
      <c r="V20">
        <v>0.77300000000000002</v>
      </c>
      <c r="W20">
        <v>-90.183999999999997</v>
      </c>
      <c r="X20">
        <v>0.77300000000000002</v>
      </c>
      <c r="Y20">
        <f t="shared" si="6"/>
        <v>0.81400000000000006</v>
      </c>
      <c r="Z20" s="2">
        <v>0.81400000000000006</v>
      </c>
      <c r="AA20" s="3">
        <v>2</v>
      </c>
      <c r="AB20">
        <f t="shared" si="1"/>
        <v>0.42694430314153653</v>
      </c>
      <c r="AD20">
        <v>18</v>
      </c>
      <c r="AE20" t="s">
        <v>68</v>
      </c>
      <c r="AF20">
        <v>2E-3</v>
      </c>
      <c r="AG20">
        <v>0.76400000000000001</v>
      </c>
      <c r="AH20">
        <v>-89.813999999999993</v>
      </c>
      <c r="AI20">
        <v>0.76400000000000001</v>
      </c>
      <c r="AJ20">
        <f t="shared" ref="AJ20:AJ28" si="8">AJ19+0.007</f>
        <v>0.78600000000000003</v>
      </c>
      <c r="AK20" s="2">
        <v>0.78600000000000003</v>
      </c>
      <c r="AL20" s="3">
        <v>5</v>
      </c>
      <c r="AM20">
        <f t="shared" si="4"/>
        <v>1.9597880187913481</v>
      </c>
    </row>
    <row r="21" spans="7:39" x14ac:dyDescent="0.3">
      <c r="G21">
        <v>19</v>
      </c>
      <c r="I21">
        <v>2E-3</v>
      </c>
      <c r="J21">
        <v>0.77200000000000002</v>
      </c>
      <c r="K21">
        <v>-90</v>
      </c>
      <c r="L21">
        <v>0.77200000000000002</v>
      </c>
      <c r="M21">
        <f t="shared" si="7"/>
        <v>0.82200000000000006</v>
      </c>
      <c r="N21" s="2">
        <v>0.81200000000000006</v>
      </c>
      <c r="O21" s="3">
        <v>1</v>
      </c>
      <c r="P21">
        <f t="shared" si="5"/>
        <v>1.7496516153257797</v>
      </c>
      <c r="S21">
        <v>19</v>
      </c>
      <c r="T21" t="s">
        <v>67</v>
      </c>
      <c r="U21">
        <v>2E-3</v>
      </c>
      <c r="V21">
        <v>0.77100000000000002</v>
      </c>
      <c r="W21">
        <v>-89.816000000000003</v>
      </c>
      <c r="X21">
        <v>0.77100000000000002</v>
      </c>
      <c r="Y21">
        <f t="shared" si="6"/>
        <v>0.82200000000000006</v>
      </c>
      <c r="Z21" s="2">
        <v>0.82200000000000006</v>
      </c>
      <c r="AA21" s="3">
        <v>2</v>
      </c>
      <c r="AB21">
        <f t="shared" si="1"/>
        <v>0.13860852143949082</v>
      </c>
      <c r="AD21">
        <v>19</v>
      </c>
      <c r="AE21" t="s">
        <v>68</v>
      </c>
      <c r="AF21">
        <v>2E-3</v>
      </c>
      <c r="AG21">
        <v>0.76800000000000002</v>
      </c>
      <c r="AH21">
        <v>-90</v>
      </c>
      <c r="AI21">
        <v>0.76800000000000002</v>
      </c>
      <c r="AJ21">
        <f t="shared" si="8"/>
        <v>0.79300000000000004</v>
      </c>
      <c r="AK21" s="2">
        <v>0.79300000000000004</v>
      </c>
      <c r="AL21" s="3">
        <v>3</v>
      </c>
      <c r="AM21">
        <f t="shared" si="4"/>
        <v>0.94931390811009786</v>
      </c>
    </row>
    <row r="22" spans="7:39" x14ac:dyDescent="0.3">
      <c r="G22">
        <v>20</v>
      </c>
      <c r="I22">
        <v>2E-3</v>
      </c>
      <c r="J22">
        <v>0.77800000000000002</v>
      </c>
      <c r="K22">
        <v>-90</v>
      </c>
      <c r="L22">
        <v>0.77800000000000002</v>
      </c>
      <c r="M22">
        <f t="shared" si="7"/>
        <v>0.83200000000000007</v>
      </c>
      <c r="N22" s="2">
        <v>0.82200000000000006</v>
      </c>
      <c r="O22" s="3">
        <v>3</v>
      </c>
      <c r="P22">
        <f t="shared" si="5"/>
        <v>0.99255114836111802</v>
      </c>
      <c r="S22">
        <v>20</v>
      </c>
      <c r="T22" t="s">
        <v>67</v>
      </c>
      <c r="U22">
        <v>2E-3</v>
      </c>
      <c r="V22">
        <v>0.78600000000000003</v>
      </c>
      <c r="W22">
        <v>-90.180999999999997</v>
      </c>
      <c r="X22">
        <v>0.78600000000000003</v>
      </c>
      <c r="Y22">
        <f t="shared" si="6"/>
        <v>0.83000000000000007</v>
      </c>
      <c r="Z22" s="2">
        <v>0.83000000000000007</v>
      </c>
      <c r="AA22" s="3">
        <v>0</v>
      </c>
      <c r="AB22">
        <f t="shared" si="1"/>
        <v>3.5045722535854314E-2</v>
      </c>
      <c r="AD22">
        <v>20</v>
      </c>
      <c r="AE22" t="s">
        <v>68</v>
      </c>
      <c r="AF22">
        <v>2E-3</v>
      </c>
      <c r="AG22">
        <v>0.77600000000000002</v>
      </c>
      <c r="AH22">
        <v>-90</v>
      </c>
      <c r="AI22">
        <v>0.77600000000000002</v>
      </c>
      <c r="AJ22">
        <f t="shared" si="8"/>
        <v>0.8</v>
      </c>
      <c r="AK22" s="2">
        <v>0.8</v>
      </c>
      <c r="AL22" s="3">
        <v>1</v>
      </c>
      <c r="AM22">
        <f t="shared" si="4"/>
        <v>0.34410492392730063</v>
      </c>
    </row>
    <row r="23" spans="7:39" x14ac:dyDescent="0.3">
      <c r="G23">
        <v>21</v>
      </c>
      <c r="I23">
        <v>2E-3</v>
      </c>
      <c r="J23">
        <v>0.77800000000000002</v>
      </c>
      <c r="K23">
        <v>-90</v>
      </c>
      <c r="L23">
        <v>0.77800000000000002</v>
      </c>
      <c r="M23">
        <f t="shared" si="7"/>
        <v>0.84200000000000008</v>
      </c>
      <c r="N23" s="2">
        <v>0.83200000000000007</v>
      </c>
      <c r="O23" s="3">
        <v>1</v>
      </c>
      <c r="P23">
        <f t="shared" si="5"/>
        <v>0.44882261930316847</v>
      </c>
      <c r="S23">
        <v>21</v>
      </c>
      <c r="T23" t="s">
        <v>67</v>
      </c>
      <c r="U23">
        <v>2E-3</v>
      </c>
      <c r="V23">
        <v>0.79800000000000004</v>
      </c>
      <c r="W23">
        <v>-90</v>
      </c>
      <c r="X23">
        <v>0.79800000000000004</v>
      </c>
      <c r="Y23">
        <f t="shared" si="6"/>
        <v>0.83800000000000008</v>
      </c>
      <c r="Z23" s="2">
        <v>0.83800000000000008</v>
      </c>
      <c r="AA23" s="3">
        <v>0</v>
      </c>
      <c r="AB23">
        <f t="shared" si="1"/>
        <v>6.9009119332764301E-3</v>
      </c>
      <c r="AD23">
        <v>21</v>
      </c>
      <c r="AE23" t="s">
        <v>68</v>
      </c>
      <c r="AF23">
        <v>2E-3</v>
      </c>
      <c r="AG23">
        <v>0.77300000000000002</v>
      </c>
      <c r="AH23">
        <v>-90</v>
      </c>
      <c r="AI23">
        <v>0.77300000000000002</v>
      </c>
      <c r="AJ23">
        <f t="shared" si="8"/>
        <v>0.80700000000000005</v>
      </c>
      <c r="AK23" s="2">
        <v>0.80700000000000005</v>
      </c>
      <c r="AL23" s="3">
        <v>0</v>
      </c>
      <c r="AM23">
        <f t="shared" si="4"/>
        <v>9.333665418976507E-2</v>
      </c>
    </row>
    <row r="24" spans="7:39" x14ac:dyDescent="0.3">
      <c r="G24">
        <v>22</v>
      </c>
      <c r="I24">
        <v>2E-3</v>
      </c>
      <c r="J24">
        <v>0.79500000000000004</v>
      </c>
      <c r="K24">
        <v>-90</v>
      </c>
      <c r="L24">
        <v>0.79500000000000004</v>
      </c>
      <c r="M24">
        <f t="shared" si="7"/>
        <v>0.85200000000000009</v>
      </c>
      <c r="N24" s="2">
        <v>0.84200000000000008</v>
      </c>
      <c r="O24" s="3">
        <v>2</v>
      </c>
      <c r="P24">
        <f t="shared" si="5"/>
        <v>0.16177712060050853</v>
      </c>
      <c r="S24">
        <v>22</v>
      </c>
      <c r="T24" t="s">
        <v>67</v>
      </c>
      <c r="U24">
        <v>2E-3</v>
      </c>
      <c r="V24">
        <v>0.78100000000000003</v>
      </c>
      <c r="W24">
        <v>-89.817999999999998</v>
      </c>
      <c r="X24">
        <v>0.78100000000000003</v>
      </c>
      <c r="Y24">
        <f t="shared" si="6"/>
        <v>0.84600000000000009</v>
      </c>
      <c r="Z24" s="2">
        <v>0.84600000000000009</v>
      </c>
      <c r="AA24" s="3">
        <v>0</v>
      </c>
      <c r="AB24">
        <f t="shared" si="1"/>
        <v>1.0582891207273726E-3</v>
      </c>
      <c r="AD24">
        <v>22</v>
      </c>
      <c r="AE24" t="s">
        <v>68</v>
      </c>
      <c r="AF24">
        <v>2E-3</v>
      </c>
      <c r="AG24">
        <v>0.76800000000000002</v>
      </c>
      <c r="AH24">
        <v>-90</v>
      </c>
      <c r="AI24">
        <v>0.76800000000000002</v>
      </c>
      <c r="AJ24">
        <f t="shared" si="8"/>
        <v>0.81400000000000006</v>
      </c>
      <c r="AK24" s="2">
        <v>0.81400000000000006</v>
      </c>
      <c r="AL24" s="3">
        <v>0</v>
      </c>
      <c r="AM24">
        <f t="shared" si="4"/>
        <v>1.8944967675864077E-2</v>
      </c>
    </row>
    <row r="25" spans="7:39" x14ac:dyDescent="0.3">
      <c r="G25">
        <v>23</v>
      </c>
      <c r="I25">
        <v>2E-3</v>
      </c>
      <c r="J25">
        <v>0.76500000000000001</v>
      </c>
      <c r="K25">
        <v>-90</v>
      </c>
      <c r="L25">
        <v>0.76500000000000001</v>
      </c>
      <c r="M25">
        <f t="shared" si="7"/>
        <v>0.8620000000000001</v>
      </c>
      <c r="N25" s="2">
        <v>0.85200000000000009</v>
      </c>
      <c r="O25" s="3">
        <v>0</v>
      </c>
      <c r="P25">
        <f t="shared" si="5"/>
        <v>4.648148476998383E-2</v>
      </c>
      <c r="S25">
        <v>23</v>
      </c>
      <c r="T25" t="s">
        <v>67</v>
      </c>
      <c r="U25">
        <v>2E-3</v>
      </c>
      <c r="V25">
        <v>0.77800000000000002</v>
      </c>
      <c r="W25">
        <v>-90.182000000000002</v>
      </c>
      <c r="X25">
        <v>0.77800000000000002</v>
      </c>
      <c r="Y25">
        <f t="shared" si="6"/>
        <v>0.85400000000000009</v>
      </c>
      <c r="Z25" s="2">
        <v>0.85400000000000009</v>
      </c>
      <c r="AA25" s="3">
        <v>0</v>
      </c>
      <c r="AB25">
        <f t="shared" si="1"/>
        <v>1.2639461097284667E-4</v>
      </c>
      <c r="AD25">
        <v>23</v>
      </c>
      <c r="AE25" t="s">
        <v>68</v>
      </c>
      <c r="AF25">
        <v>2E-3</v>
      </c>
      <c r="AG25">
        <v>0.76600000000000001</v>
      </c>
      <c r="AH25">
        <v>-90</v>
      </c>
      <c r="AI25">
        <v>0.76600000000000001</v>
      </c>
      <c r="AJ25">
        <f t="shared" si="8"/>
        <v>0.82100000000000006</v>
      </c>
      <c r="AK25" s="2">
        <v>0.82100000000000006</v>
      </c>
      <c r="AL25" s="3">
        <v>1</v>
      </c>
      <c r="AM25">
        <f t="shared" si="4"/>
        <v>2.8775031423194258E-3</v>
      </c>
    </row>
    <row r="26" spans="7:39" x14ac:dyDescent="0.3">
      <c r="G26">
        <v>24</v>
      </c>
      <c r="I26">
        <v>2E-3</v>
      </c>
      <c r="J26">
        <v>0.78500000000000003</v>
      </c>
      <c r="K26">
        <v>-90</v>
      </c>
      <c r="L26">
        <v>0.78500000000000003</v>
      </c>
      <c r="M26">
        <f t="shared" si="7"/>
        <v>0.87200000000000011</v>
      </c>
      <c r="N26" s="2">
        <v>0.8620000000000001</v>
      </c>
      <c r="O26" s="3">
        <v>0</v>
      </c>
      <c r="P26">
        <f t="shared" si="5"/>
        <v>1.0645434915367029E-2</v>
      </c>
      <c r="S26">
        <v>24</v>
      </c>
      <c r="T26" t="s">
        <v>67</v>
      </c>
      <c r="U26">
        <v>2E-3</v>
      </c>
      <c r="V26">
        <v>0.76600000000000001</v>
      </c>
      <c r="W26">
        <v>-90</v>
      </c>
      <c r="X26">
        <v>0.76600000000000001</v>
      </c>
      <c r="Y26">
        <f t="shared" si="6"/>
        <v>0.8620000000000001</v>
      </c>
      <c r="Z26" s="2">
        <v>0.8620000000000001</v>
      </c>
      <c r="AA26" s="3">
        <v>0</v>
      </c>
      <c r="AB26">
        <f t="shared" si="1"/>
        <v>1.1756530178619793E-5</v>
      </c>
      <c r="AD26">
        <v>24</v>
      </c>
      <c r="AE26" t="s">
        <v>68</v>
      </c>
      <c r="AF26">
        <v>2E-3</v>
      </c>
      <c r="AG26">
        <v>0.77600000000000002</v>
      </c>
      <c r="AH26">
        <v>-90</v>
      </c>
      <c r="AI26">
        <v>0.77600000000000002</v>
      </c>
      <c r="AJ26">
        <f t="shared" si="8"/>
        <v>0.82800000000000007</v>
      </c>
      <c r="AK26" s="2">
        <v>0.82800000000000007</v>
      </c>
      <c r="AL26" s="3">
        <v>0</v>
      </c>
      <c r="AM26">
        <f t="shared" si="4"/>
        <v>3.2705292881177834E-4</v>
      </c>
    </row>
    <row r="27" spans="7:39" x14ac:dyDescent="0.3">
      <c r="G27">
        <v>25</v>
      </c>
      <c r="I27">
        <v>2E-3</v>
      </c>
      <c r="J27">
        <v>0.78500000000000003</v>
      </c>
      <c r="K27">
        <v>-89.819000000000003</v>
      </c>
      <c r="L27">
        <v>0.78500000000000003</v>
      </c>
      <c r="N27" s="2">
        <v>0.87200000000000011</v>
      </c>
      <c r="O27" s="3">
        <v>0</v>
      </c>
      <c r="P27">
        <f t="shared" si="5"/>
        <v>1.9434230591293907E-3</v>
      </c>
      <c r="S27">
        <v>25</v>
      </c>
      <c r="T27" t="s">
        <v>67</v>
      </c>
      <c r="U27">
        <v>2E-3</v>
      </c>
      <c r="V27">
        <v>0.77600000000000002</v>
      </c>
      <c r="W27">
        <v>-89.816999999999993</v>
      </c>
      <c r="X27">
        <v>0.77600000000000002</v>
      </c>
      <c r="Y27">
        <f t="shared" si="6"/>
        <v>0.87000000000000011</v>
      </c>
      <c r="Z27" s="2">
        <v>0.87000000000000011</v>
      </c>
      <c r="AA27" s="3">
        <v>0</v>
      </c>
      <c r="AB27">
        <f t="shared" si="1"/>
        <v>8.5164018970505828E-7</v>
      </c>
      <c r="AD27">
        <v>25</v>
      </c>
      <c r="AE27" t="s">
        <v>68</v>
      </c>
      <c r="AF27">
        <v>2E-3</v>
      </c>
      <c r="AG27">
        <v>0.77600000000000002</v>
      </c>
      <c r="AH27">
        <v>-90</v>
      </c>
      <c r="AI27">
        <v>0.77600000000000002</v>
      </c>
      <c r="AJ27">
        <f t="shared" si="8"/>
        <v>0.83500000000000008</v>
      </c>
      <c r="AK27" s="2">
        <v>0.83500000000000008</v>
      </c>
      <c r="AL27" s="3">
        <v>0</v>
      </c>
      <c r="AM27">
        <f t="shared" si="4"/>
        <v>2.7816377840731528E-5</v>
      </c>
    </row>
    <row r="28" spans="7:39" ht="15" thickBot="1" x14ac:dyDescent="0.35">
      <c r="G28">
        <v>26</v>
      </c>
      <c r="I28">
        <v>2E-3</v>
      </c>
      <c r="J28">
        <v>0.82799999999999996</v>
      </c>
      <c r="K28">
        <v>-90</v>
      </c>
      <c r="L28">
        <v>0.82799999999999996</v>
      </c>
      <c r="N28" s="4" t="s">
        <v>13</v>
      </c>
      <c r="O28" s="4">
        <v>0</v>
      </c>
      <c r="S28">
        <v>26</v>
      </c>
      <c r="T28" t="s">
        <v>67</v>
      </c>
      <c r="U28">
        <v>2E-3</v>
      </c>
      <c r="V28">
        <v>0.77800000000000002</v>
      </c>
      <c r="W28">
        <v>-89.817999999999998</v>
      </c>
      <c r="X28">
        <v>0.77800000000000002</v>
      </c>
      <c r="Y28">
        <f t="shared" si="6"/>
        <v>0.87800000000000011</v>
      </c>
      <c r="Z28" s="2">
        <v>0.87800000000000011</v>
      </c>
      <c r="AA28" s="3">
        <v>0</v>
      </c>
      <c r="AB28">
        <f t="shared" si="1"/>
        <v>4.8046251749423798E-8</v>
      </c>
      <c r="AD28">
        <v>26</v>
      </c>
      <c r="AE28" t="s">
        <v>68</v>
      </c>
      <c r="AF28">
        <v>2E-3</v>
      </c>
      <c r="AG28">
        <v>0.754</v>
      </c>
      <c r="AH28">
        <v>-90</v>
      </c>
      <c r="AI28">
        <v>0.754</v>
      </c>
      <c r="AJ28">
        <f t="shared" si="8"/>
        <v>0.84200000000000008</v>
      </c>
      <c r="AK28" s="2">
        <v>0.84200000000000008</v>
      </c>
      <c r="AL28" s="3">
        <v>0</v>
      </c>
      <c r="AM28">
        <f t="shared" si="4"/>
        <v>1.770367422481444E-6</v>
      </c>
    </row>
    <row r="29" spans="7:39" ht="15" thickBot="1" x14ac:dyDescent="0.35">
      <c r="G29">
        <v>27</v>
      </c>
      <c r="I29">
        <v>2E-3</v>
      </c>
      <c r="J29">
        <v>0.83799999999999997</v>
      </c>
      <c r="K29">
        <v>-90</v>
      </c>
      <c r="L29">
        <v>0.83799999999999997</v>
      </c>
      <c r="S29">
        <v>27</v>
      </c>
      <c r="T29" t="s">
        <v>67</v>
      </c>
      <c r="U29">
        <v>2E-3</v>
      </c>
      <c r="V29">
        <v>0.76800000000000002</v>
      </c>
      <c r="W29">
        <v>-90</v>
      </c>
      <c r="X29">
        <v>0.76800000000000002</v>
      </c>
      <c r="Y29">
        <f t="shared" si="6"/>
        <v>0.88600000000000012</v>
      </c>
      <c r="Z29" s="2">
        <v>0.88600000000000012</v>
      </c>
      <c r="AA29" s="3">
        <v>0</v>
      </c>
      <c r="AB29">
        <f t="shared" si="1"/>
        <v>2.1110049739679406E-9</v>
      </c>
      <c r="AD29">
        <v>27</v>
      </c>
      <c r="AE29" t="s">
        <v>68</v>
      </c>
      <c r="AF29">
        <v>2E-3</v>
      </c>
      <c r="AG29">
        <v>0.75600000000000001</v>
      </c>
      <c r="AH29">
        <v>-90</v>
      </c>
      <c r="AI29">
        <v>0.75600000000000001</v>
      </c>
      <c r="AK29" s="4" t="s">
        <v>13</v>
      </c>
      <c r="AL29" s="4">
        <v>0</v>
      </c>
    </row>
    <row r="30" spans="7:39" ht="15" thickBot="1" x14ac:dyDescent="0.35">
      <c r="G30">
        <v>28</v>
      </c>
      <c r="I30">
        <v>2E-3</v>
      </c>
      <c r="J30">
        <v>0.83799999999999997</v>
      </c>
      <c r="K30">
        <v>-90</v>
      </c>
      <c r="L30">
        <v>0.83799999999999997</v>
      </c>
      <c r="S30">
        <v>28</v>
      </c>
      <c r="T30" t="s">
        <v>67</v>
      </c>
      <c r="U30">
        <v>2E-3</v>
      </c>
      <c r="V30">
        <v>0.78100000000000003</v>
      </c>
      <c r="W30">
        <v>-89.817999999999998</v>
      </c>
      <c r="X30">
        <v>0.78100000000000003</v>
      </c>
      <c r="Z30" s="4" t="s">
        <v>13</v>
      </c>
      <c r="AA30" s="4">
        <v>0</v>
      </c>
      <c r="AB30" t="e">
        <f t="shared" si="1"/>
        <v>#VALUE!</v>
      </c>
      <c r="AD30">
        <v>28</v>
      </c>
      <c r="AE30" t="s">
        <v>68</v>
      </c>
      <c r="AF30">
        <v>2E-3</v>
      </c>
      <c r="AG30">
        <v>0.77600000000000002</v>
      </c>
      <c r="AH30">
        <v>-90</v>
      </c>
      <c r="AI30">
        <v>0.77600000000000002</v>
      </c>
      <c r="AM30">
        <f t="shared" si="4"/>
        <v>0</v>
      </c>
    </row>
    <row r="31" spans="7:39" x14ac:dyDescent="0.3">
      <c r="G31">
        <v>29</v>
      </c>
      <c r="I31">
        <v>2E-3</v>
      </c>
      <c r="J31">
        <v>0.80100000000000005</v>
      </c>
      <c r="K31">
        <v>-89.822999999999993</v>
      </c>
      <c r="L31">
        <v>0.80100000000000005</v>
      </c>
      <c r="S31">
        <v>29</v>
      </c>
      <c r="T31" t="s">
        <v>67</v>
      </c>
      <c r="U31">
        <v>2E-3</v>
      </c>
      <c r="V31">
        <v>0.77100000000000002</v>
      </c>
      <c r="W31">
        <v>-90</v>
      </c>
      <c r="X31">
        <v>0.77100000000000002</v>
      </c>
      <c r="AB31">
        <f t="shared" si="1"/>
        <v>0</v>
      </c>
      <c r="AD31">
        <v>29</v>
      </c>
      <c r="AE31" t="s">
        <v>68</v>
      </c>
      <c r="AF31">
        <v>2E-3</v>
      </c>
      <c r="AG31">
        <v>0.81799999999999995</v>
      </c>
      <c r="AH31">
        <v>-90</v>
      </c>
      <c r="AI31">
        <v>0.81799999999999995</v>
      </c>
      <c r="AM31">
        <f t="shared" si="4"/>
        <v>0</v>
      </c>
    </row>
    <row r="32" spans="7:39" x14ac:dyDescent="0.3">
      <c r="G32">
        <v>30</v>
      </c>
      <c r="I32">
        <v>2E-3</v>
      </c>
      <c r="J32">
        <v>0.78100000000000003</v>
      </c>
      <c r="K32">
        <v>-89.817999999999998</v>
      </c>
      <c r="L32">
        <v>0.78100000000000003</v>
      </c>
      <c r="S32">
        <v>30</v>
      </c>
      <c r="T32" t="s">
        <v>67</v>
      </c>
      <c r="U32">
        <v>2E-3</v>
      </c>
      <c r="V32">
        <v>0.76800000000000002</v>
      </c>
      <c r="W32">
        <v>-89.814999999999998</v>
      </c>
      <c r="X32">
        <v>0.76800000000000002</v>
      </c>
      <c r="AB32">
        <f t="shared" si="1"/>
        <v>0</v>
      </c>
      <c r="AD32">
        <v>30</v>
      </c>
      <c r="AE32" t="s">
        <v>68</v>
      </c>
      <c r="AF32">
        <v>2E-3</v>
      </c>
      <c r="AG32">
        <v>0.78100000000000003</v>
      </c>
      <c r="AH32">
        <v>-90</v>
      </c>
      <c r="AI32">
        <v>0.78100000000000003</v>
      </c>
      <c r="AM32">
        <f t="shared" si="4"/>
        <v>0</v>
      </c>
    </row>
    <row r="33" spans="7:39" x14ac:dyDescent="0.3">
      <c r="S33">
        <v>31</v>
      </c>
      <c r="T33" t="s">
        <v>67</v>
      </c>
      <c r="U33">
        <v>2E-3</v>
      </c>
      <c r="V33">
        <v>0.76600000000000001</v>
      </c>
      <c r="W33">
        <v>-90.370999999999995</v>
      </c>
      <c r="X33">
        <v>0.76600000000000001</v>
      </c>
      <c r="AB33">
        <f t="shared" si="1"/>
        <v>0</v>
      </c>
      <c r="AD33">
        <v>31</v>
      </c>
      <c r="AE33" t="s">
        <v>68</v>
      </c>
      <c r="AF33">
        <v>2E-3</v>
      </c>
      <c r="AG33">
        <v>0.76100000000000001</v>
      </c>
      <c r="AH33">
        <v>-90</v>
      </c>
      <c r="AI33">
        <v>0.76100000000000001</v>
      </c>
      <c r="AM33">
        <f t="shared" si="4"/>
        <v>0</v>
      </c>
    </row>
    <row r="34" spans="7:39" x14ac:dyDescent="0.3">
      <c r="S34">
        <v>32</v>
      </c>
      <c r="T34" t="s">
        <v>67</v>
      </c>
      <c r="U34">
        <v>2E-3</v>
      </c>
      <c r="V34">
        <v>0.77100000000000002</v>
      </c>
      <c r="W34">
        <v>-90</v>
      </c>
      <c r="X34">
        <v>0.77100000000000002</v>
      </c>
      <c r="AB34">
        <f t="shared" si="1"/>
        <v>0</v>
      </c>
      <c r="AD34">
        <v>32</v>
      </c>
      <c r="AE34" t="s">
        <v>68</v>
      </c>
      <c r="AF34">
        <v>2E-3</v>
      </c>
      <c r="AG34">
        <v>0.75900000000000001</v>
      </c>
      <c r="AH34">
        <v>-89.813000000000002</v>
      </c>
      <c r="AI34">
        <v>0.75900000000000001</v>
      </c>
      <c r="AM34">
        <f t="shared" si="4"/>
        <v>0</v>
      </c>
    </row>
    <row r="35" spans="7:39" x14ac:dyDescent="0.3">
      <c r="G35">
        <v>31</v>
      </c>
      <c r="H35" t="s">
        <v>14</v>
      </c>
      <c r="I35">
        <v>2E-3</v>
      </c>
      <c r="J35">
        <v>0.79200000000000004</v>
      </c>
      <c r="K35">
        <v>-89.957999999999998</v>
      </c>
      <c r="L35">
        <v>0.79200000000000004</v>
      </c>
      <c r="S35">
        <v>33</v>
      </c>
      <c r="T35" t="s">
        <v>67</v>
      </c>
      <c r="U35">
        <v>2E-3</v>
      </c>
      <c r="V35">
        <v>0.77100000000000002</v>
      </c>
      <c r="W35">
        <v>-90</v>
      </c>
      <c r="X35">
        <v>0.77100000000000002</v>
      </c>
      <c r="AB35">
        <f t="shared" si="1"/>
        <v>0</v>
      </c>
      <c r="AD35">
        <v>33</v>
      </c>
      <c r="AE35" t="s">
        <v>68</v>
      </c>
      <c r="AF35">
        <v>2E-3</v>
      </c>
      <c r="AG35">
        <v>0.754</v>
      </c>
      <c r="AH35">
        <v>-90</v>
      </c>
      <c r="AI35">
        <v>0.754</v>
      </c>
      <c r="AM35">
        <f t="shared" si="4"/>
        <v>0</v>
      </c>
    </row>
    <row r="36" spans="7:39" x14ac:dyDescent="0.3">
      <c r="G36">
        <v>32</v>
      </c>
      <c r="H36" t="s">
        <v>15</v>
      </c>
      <c r="I36" s="5">
        <v>5.0659999999999999E-5</v>
      </c>
      <c r="J36">
        <v>2.1000000000000001E-2</v>
      </c>
      <c r="K36">
        <v>0.114</v>
      </c>
      <c r="L36">
        <v>2.1000000000000001E-2</v>
      </c>
      <c r="S36">
        <v>34</v>
      </c>
      <c r="T36" t="s">
        <v>67</v>
      </c>
      <c r="U36">
        <v>2E-3</v>
      </c>
      <c r="V36">
        <v>0.81299999999999994</v>
      </c>
      <c r="W36">
        <v>-90</v>
      </c>
      <c r="X36">
        <v>0.81299999999999994</v>
      </c>
      <c r="AB36">
        <f t="shared" si="1"/>
        <v>0</v>
      </c>
      <c r="AD36">
        <v>34</v>
      </c>
      <c r="AE36" t="s">
        <v>68</v>
      </c>
      <c r="AF36">
        <v>2E-3</v>
      </c>
      <c r="AG36">
        <v>0.754</v>
      </c>
      <c r="AH36">
        <v>-89.811999999999998</v>
      </c>
      <c r="AI36">
        <v>0.754</v>
      </c>
      <c r="AM36">
        <f t="shared" si="4"/>
        <v>0</v>
      </c>
    </row>
    <row r="37" spans="7:39" x14ac:dyDescent="0.3">
      <c r="G37">
        <v>33</v>
      </c>
      <c r="H37" t="s">
        <v>16</v>
      </c>
      <c r="I37">
        <v>2E-3</v>
      </c>
      <c r="J37">
        <v>0.76500000000000001</v>
      </c>
      <c r="K37">
        <v>-90.182000000000002</v>
      </c>
      <c r="L37">
        <v>0.76500000000000001</v>
      </c>
      <c r="S37">
        <v>35</v>
      </c>
      <c r="T37" t="s">
        <v>67</v>
      </c>
      <c r="U37">
        <v>2E-3</v>
      </c>
      <c r="V37">
        <v>0.80500000000000005</v>
      </c>
      <c r="W37">
        <v>-90</v>
      </c>
      <c r="X37">
        <v>0.80500000000000005</v>
      </c>
      <c r="AB37">
        <f t="shared" si="1"/>
        <v>0</v>
      </c>
      <c r="AD37">
        <v>35</v>
      </c>
      <c r="AE37" t="s">
        <v>68</v>
      </c>
      <c r="AF37">
        <v>2E-3</v>
      </c>
      <c r="AG37">
        <v>0.77800000000000002</v>
      </c>
      <c r="AH37">
        <v>-90</v>
      </c>
      <c r="AI37">
        <v>0.77800000000000002</v>
      </c>
      <c r="AM37">
        <f t="shared" si="4"/>
        <v>0</v>
      </c>
    </row>
    <row r="38" spans="7:39" x14ac:dyDescent="0.3">
      <c r="G38">
        <v>34</v>
      </c>
      <c r="H38" t="s">
        <v>17</v>
      </c>
      <c r="I38">
        <v>2E-3</v>
      </c>
      <c r="J38">
        <v>0.83799999999999997</v>
      </c>
      <c r="K38">
        <v>-89.628</v>
      </c>
      <c r="L38">
        <v>0.83799999999999997</v>
      </c>
      <c r="S38">
        <v>36</v>
      </c>
      <c r="T38" t="s">
        <v>67</v>
      </c>
      <c r="U38">
        <v>2E-3</v>
      </c>
      <c r="V38">
        <v>0.80500000000000005</v>
      </c>
      <c r="W38">
        <v>-89.823999999999998</v>
      </c>
      <c r="X38">
        <v>0.80500000000000005</v>
      </c>
      <c r="AB38">
        <f t="shared" si="1"/>
        <v>0</v>
      </c>
      <c r="AD38">
        <v>36</v>
      </c>
      <c r="AE38" t="s">
        <v>68</v>
      </c>
      <c r="AF38">
        <v>2E-3</v>
      </c>
      <c r="AG38">
        <v>0.79600000000000004</v>
      </c>
      <c r="AH38">
        <v>-89.822000000000003</v>
      </c>
      <c r="AI38">
        <v>0.79600000000000004</v>
      </c>
      <c r="AM38">
        <f t="shared" si="4"/>
        <v>0</v>
      </c>
    </row>
    <row r="39" spans="7:39" x14ac:dyDescent="0.3">
      <c r="S39">
        <v>37</v>
      </c>
      <c r="T39" t="s">
        <v>67</v>
      </c>
      <c r="U39">
        <v>2E-3</v>
      </c>
      <c r="V39">
        <v>0.8</v>
      </c>
      <c r="W39">
        <v>-90.177000000000007</v>
      </c>
      <c r="X39">
        <v>0.8</v>
      </c>
      <c r="AB39">
        <f t="shared" si="1"/>
        <v>0</v>
      </c>
      <c r="AD39">
        <v>37</v>
      </c>
      <c r="AE39" t="s">
        <v>68</v>
      </c>
      <c r="AF39">
        <v>2E-3</v>
      </c>
      <c r="AG39">
        <v>0.76100000000000001</v>
      </c>
      <c r="AH39">
        <v>-89.813000000000002</v>
      </c>
      <c r="AI39">
        <v>0.76100000000000001</v>
      </c>
      <c r="AM39">
        <f t="shared" si="4"/>
        <v>0</v>
      </c>
    </row>
    <row r="40" spans="7:39" x14ac:dyDescent="0.3">
      <c r="S40">
        <v>38</v>
      </c>
      <c r="T40" t="s">
        <v>67</v>
      </c>
      <c r="U40">
        <v>2E-3</v>
      </c>
      <c r="V40">
        <v>0.76100000000000001</v>
      </c>
      <c r="W40">
        <v>-90</v>
      </c>
      <c r="X40">
        <v>0.76100000000000001</v>
      </c>
      <c r="AB40">
        <f t="shared" si="1"/>
        <v>0</v>
      </c>
      <c r="AD40">
        <v>38</v>
      </c>
      <c r="AE40" t="s">
        <v>68</v>
      </c>
      <c r="AF40">
        <v>2E-3</v>
      </c>
      <c r="AG40">
        <v>0.76400000000000001</v>
      </c>
      <c r="AH40">
        <v>-90</v>
      </c>
      <c r="AI40">
        <v>0.76400000000000001</v>
      </c>
      <c r="AM40">
        <f t="shared" si="4"/>
        <v>0</v>
      </c>
    </row>
    <row r="41" spans="7:39" x14ac:dyDescent="0.3">
      <c r="S41">
        <v>39</v>
      </c>
      <c r="T41" t="s">
        <v>67</v>
      </c>
      <c r="U41">
        <v>2E-3</v>
      </c>
      <c r="V41">
        <v>0.76800000000000002</v>
      </c>
      <c r="W41">
        <v>-90</v>
      </c>
      <c r="X41">
        <v>0.76800000000000002</v>
      </c>
      <c r="AB41">
        <f t="shared" si="1"/>
        <v>0</v>
      </c>
      <c r="AD41">
        <v>39</v>
      </c>
      <c r="AE41" t="s">
        <v>68</v>
      </c>
      <c r="AF41">
        <v>2E-3</v>
      </c>
      <c r="AG41">
        <v>0.76800000000000002</v>
      </c>
      <c r="AH41">
        <v>-89.814999999999998</v>
      </c>
      <c r="AI41">
        <v>0.76800000000000002</v>
      </c>
      <c r="AM41">
        <f t="shared" si="4"/>
        <v>0</v>
      </c>
    </row>
    <row r="42" spans="7:39" x14ac:dyDescent="0.3">
      <c r="S42">
        <v>40</v>
      </c>
      <c r="T42" t="s">
        <v>67</v>
      </c>
      <c r="U42">
        <v>2E-3</v>
      </c>
      <c r="V42">
        <v>0.77800000000000002</v>
      </c>
      <c r="W42">
        <v>-90</v>
      </c>
      <c r="X42">
        <v>0.77800000000000002</v>
      </c>
      <c r="AB42">
        <f t="shared" si="1"/>
        <v>0</v>
      </c>
      <c r="AD42">
        <v>40</v>
      </c>
      <c r="AE42" t="s">
        <v>68</v>
      </c>
      <c r="AF42">
        <v>2E-3</v>
      </c>
      <c r="AG42">
        <v>0.76100000000000001</v>
      </c>
      <c r="AH42">
        <v>-90.186999999999998</v>
      </c>
      <c r="AI42">
        <v>0.76100000000000001</v>
      </c>
      <c r="AM42">
        <f t="shared" si="4"/>
        <v>0</v>
      </c>
    </row>
    <row r="43" spans="7:39" x14ac:dyDescent="0.3">
      <c r="AB43">
        <f t="shared" si="1"/>
        <v>0</v>
      </c>
      <c r="AM43">
        <f t="shared" si="4"/>
        <v>0</v>
      </c>
    </row>
    <row r="44" spans="7:39" x14ac:dyDescent="0.3">
      <c r="AB44">
        <f t="shared" si="1"/>
        <v>0</v>
      </c>
      <c r="AM44">
        <f t="shared" si="4"/>
        <v>0</v>
      </c>
    </row>
    <row r="45" spans="7:39" x14ac:dyDescent="0.3">
      <c r="AB45">
        <f t="shared" si="1"/>
        <v>0</v>
      </c>
      <c r="AM45">
        <f t="shared" si="4"/>
        <v>0</v>
      </c>
    </row>
    <row r="46" spans="7:39" x14ac:dyDescent="0.3">
      <c r="AB46">
        <f t="shared" si="1"/>
        <v>0</v>
      </c>
      <c r="AD46">
        <v>41</v>
      </c>
      <c r="AE46" t="s">
        <v>14</v>
      </c>
      <c r="AF46">
        <v>2E-3</v>
      </c>
      <c r="AG46">
        <v>0.77200000000000002</v>
      </c>
      <c r="AH46">
        <v>-89.977000000000004</v>
      </c>
      <c r="AI46">
        <v>0.77200000000000002</v>
      </c>
      <c r="AM46">
        <f t="shared" si="4"/>
        <v>0</v>
      </c>
    </row>
    <row r="47" spans="7:39" x14ac:dyDescent="0.3">
      <c r="S47">
        <v>41</v>
      </c>
      <c r="T47" t="s">
        <v>14</v>
      </c>
      <c r="U47">
        <v>2E-3</v>
      </c>
      <c r="V47">
        <v>0.78200000000000003</v>
      </c>
      <c r="W47">
        <v>-89.981999999999999</v>
      </c>
      <c r="X47">
        <v>0.78200000000000003</v>
      </c>
      <c r="AB47">
        <f t="shared" si="1"/>
        <v>0</v>
      </c>
      <c r="AD47">
        <v>42</v>
      </c>
      <c r="AE47" t="s">
        <v>15</v>
      </c>
      <c r="AF47" s="5">
        <v>3.3019999999999999E-5</v>
      </c>
      <c r="AG47">
        <v>1.2999999999999999E-2</v>
      </c>
      <c r="AH47">
        <v>8.5999999999999993E-2</v>
      </c>
      <c r="AI47">
        <v>1.2999999999999999E-2</v>
      </c>
      <c r="AM47">
        <f t="shared" si="4"/>
        <v>0</v>
      </c>
    </row>
    <row r="48" spans="7:39" x14ac:dyDescent="0.3">
      <c r="S48">
        <v>42</v>
      </c>
      <c r="T48" t="s">
        <v>15</v>
      </c>
      <c r="U48" s="5">
        <v>4.0009999999999998E-5</v>
      </c>
      <c r="V48">
        <v>1.6E-2</v>
      </c>
      <c r="W48">
        <v>0.123</v>
      </c>
      <c r="X48">
        <v>1.6E-2</v>
      </c>
      <c r="AB48">
        <f t="shared" si="1"/>
        <v>0</v>
      </c>
      <c r="AD48">
        <v>43</v>
      </c>
      <c r="AE48" t="s">
        <v>16</v>
      </c>
      <c r="AF48">
        <v>2E-3</v>
      </c>
      <c r="AG48">
        <v>0.754</v>
      </c>
      <c r="AH48">
        <v>-90.186999999999998</v>
      </c>
      <c r="AI48">
        <v>0.754</v>
      </c>
      <c r="AM48">
        <f t="shared" si="4"/>
        <v>0</v>
      </c>
    </row>
    <row r="49" spans="19:39" x14ac:dyDescent="0.3">
      <c r="S49">
        <v>43</v>
      </c>
      <c r="T49" t="s">
        <v>16</v>
      </c>
      <c r="U49">
        <v>2E-3</v>
      </c>
      <c r="V49">
        <v>0.751</v>
      </c>
      <c r="W49">
        <v>-90.370999999999995</v>
      </c>
      <c r="X49">
        <v>0.751</v>
      </c>
      <c r="AB49">
        <f t="shared" si="1"/>
        <v>0</v>
      </c>
      <c r="AD49">
        <v>44</v>
      </c>
      <c r="AE49" t="s">
        <v>17</v>
      </c>
      <c r="AF49">
        <v>2E-3</v>
      </c>
      <c r="AG49">
        <v>0.81799999999999995</v>
      </c>
      <c r="AH49">
        <v>-89.811999999999998</v>
      </c>
      <c r="AI49">
        <v>0.81799999999999995</v>
      </c>
      <c r="AM49">
        <f t="shared" si="4"/>
        <v>0</v>
      </c>
    </row>
    <row r="50" spans="19:39" x14ac:dyDescent="0.3">
      <c r="S50">
        <v>44</v>
      </c>
      <c r="T50" t="s">
        <v>17</v>
      </c>
      <c r="U50">
        <v>2E-3</v>
      </c>
      <c r="V50">
        <v>0.82</v>
      </c>
      <c r="W50">
        <v>-89.814999999999998</v>
      </c>
      <c r="X50">
        <v>0.82</v>
      </c>
      <c r="AB50">
        <f t="shared" si="1"/>
        <v>0</v>
      </c>
      <c r="AM50">
        <f t="shared" si="4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workbookViewId="0">
      <selection sqref="A1:D1048576"/>
    </sheetView>
  </sheetViews>
  <sheetFormatPr defaultRowHeight="14.4" x14ac:dyDescent="0.3"/>
  <cols>
    <col min="14" max="14" width="12.6640625" bestFit="1" customWidth="1"/>
  </cols>
  <sheetData>
    <row r="1" spans="1:36" x14ac:dyDescent="0.3">
      <c r="B1" t="s">
        <v>69</v>
      </c>
      <c r="C1" t="s">
        <v>66</v>
      </c>
      <c r="D1" t="s">
        <v>70</v>
      </c>
      <c r="F1" t="s">
        <v>69</v>
      </c>
      <c r="Q1" t="s">
        <v>66</v>
      </c>
      <c r="AB1" t="s">
        <v>70</v>
      </c>
    </row>
    <row r="2" spans="1:36" x14ac:dyDescent="0.3">
      <c r="A2" t="s">
        <v>14</v>
      </c>
      <c r="B2">
        <v>54.005000000000003</v>
      </c>
      <c r="C2">
        <v>51.253999999999998</v>
      </c>
      <c r="D2">
        <v>51.823999999999998</v>
      </c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L2">
        <v>8</v>
      </c>
      <c r="M2">
        <v>54.005000000000003</v>
      </c>
      <c r="N2">
        <v>3.4430000000000001</v>
      </c>
      <c r="P2" t="s">
        <v>0</v>
      </c>
      <c r="Q2" t="s">
        <v>1</v>
      </c>
      <c r="R2" t="s">
        <v>2</v>
      </c>
      <c r="S2" t="s">
        <v>3</v>
      </c>
      <c r="T2" t="s">
        <v>4</v>
      </c>
      <c r="U2" t="s">
        <v>5</v>
      </c>
      <c r="W2">
        <v>8</v>
      </c>
      <c r="X2">
        <v>51.253999999999998</v>
      </c>
      <c r="Y2">
        <v>2.766</v>
      </c>
      <c r="AA2" t="s">
        <v>0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  <c r="AH2">
        <v>8</v>
      </c>
      <c r="AI2">
        <v>51.823999999999998</v>
      </c>
      <c r="AJ2">
        <v>2.2519999999999998</v>
      </c>
    </row>
    <row r="3" spans="1:36" x14ac:dyDescent="0.3">
      <c r="A3" t="s">
        <v>15</v>
      </c>
      <c r="B3">
        <v>3.4430000000000001</v>
      </c>
      <c r="C3">
        <v>2.766</v>
      </c>
      <c r="D3">
        <v>2.2519999999999998</v>
      </c>
      <c r="E3">
        <v>1</v>
      </c>
      <c r="F3" t="s">
        <v>71</v>
      </c>
      <c r="G3">
        <v>34.978999999999999</v>
      </c>
      <c r="H3">
        <v>52.557000000000002</v>
      </c>
      <c r="I3">
        <v>-99.344999999999999</v>
      </c>
      <c r="J3">
        <v>52.557000000000002</v>
      </c>
      <c r="P3">
        <v>1</v>
      </c>
      <c r="Q3" t="s">
        <v>72</v>
      </c>
      <c r="R3">
        <v>35.853999999999999</v>
      </c>
      <c r="S3">
        <v>53.829000000000001</v>
      </c>
      <c r="T3">
        <v>-90</v>
      </c>
      <c r="U3">
        <v>53.829000000000001</v>
      </c>
      <c r="AA3">
        <v>1</v>
      </c>
      <c r="AB3" t="s">
        <v>73</v>
      </c>
      <c r="AC3">
        <v>39.524000000000001</v>
      </c>
      <c r="AD3">
        <v>59.213999999999999</v>
      </c>
      <c r="AE3">
        <v>-89.355999999999995</v>
      </c>
      <c r="AF3">
        <v>59.213999999999999</v>
      </c>
    </row>
    <row r="4" spans="1:36" x14ac:dyDescent="0.3">
      <c r="A4" t="s">
        <v>16</v>
      </c>
      <c r="B4">
        <v>47.347000000000001</v>
      </c>
      <c r="C4">
        <v>44.643999999999998</v>
      </c>
      <c r="D4">
        <v>48.026000000000003</v>
      </c>
      <c r="E4">
        <v>2</v>
      </c>
      <c r="F4" t="s">
        <v>71</v>
      </c>
      <c r="G4">
        <v>34.104999999999997</v>
      </c>
      <c r="H4">
        <v>51.128</v>
      </c>
      <c r="I4">
        <v>-105.843</v>
      </c>
      <c r="J4">
        <v>51.128</v>
      </c>
      <c r="P4">
        <v>2</v>
      </c>
      <c r="Q4" t="s">
        <v>72</v>
      </c>
      <c r="R4">
        <v>35.853999999999999</v>
      </c>
      <c r="S4">
        <v>53.832999999999998</v>
      </c>
      <c r="T4">
        <v>-90.706999999999994</v>
      </c>
      <c r="U4">
        <v>53.832999999999998</v>
      </c>
      <c r="AA4">
        <v>2</v>
      </c>
      <c r="AB4" t="s">
        <v>73</v>
      </c>
      <c r="AC4">
        <v>37.328000000000003</v>
      </c>
      <c r="AD4">
        <v>55.936</v>
      </c>
      <c r="AE4">
        <v>-88.652000000000001</v>
      </c>
      <c r="AF4">
        <v>55.936</v>
      </c>
    </row>
    <row r="5" spans="1:36" x14ac:dyDescent="0.3">
      <c r="A5" t="s">
        <v>17</v>
      </c>
      <c r="B5">
        <v>63.95</v>
      </c>
      <c r="C5">
        <v>59.085000000000001</v>
      </c>
      <c r="D5">
        <v>59.213999999999999</v>
      </c>
      <c r="E5">
        <v>3</v>
      </c>
      <c r="F5" t="s">
        <v>71</v>
      </c>
      <c r="G5">
        <v>34.104999999999997</v>
      </c>
      <c r="H5">
        <v>50.679000000000002</v>
      </c>
      <c r="I5">
        <v>-106.771</v>
      </c>
      <c r="J5">
        <v>50.679000000000002</v>
      </c>
      <c r="P5">
        <v>3</v>
      </c>
      <c r="Q5" t="s">
        <v>72</v>
      </c>
      <c r="R5">
        <v>36.290999999999997</v>
      </c>
      <c r="S5">
        <v>54.485999999999997</v>
      </c>
      <c r="T5">
        <v>-90</v>
      </c>
      <c r="U5">
        <v>54.485999999999997</v>
      </c>
      <c r="AA5">
        <v>3</v>
      </c>
      <c r="AB5" t="s">
        <v>73</v>
      </c>
      <c r="AC5">
        <v>36.011000000000003</v>
      </c>
      <c r="AD5">
        <v>53.951000000000001</v>
      </c>
      <c r="AE5">
        <v>-89.301000000000002</v>
      </c>
      <c r="AF5">
        <v>53.951000000000001</v>
      </c>
    </row>
    <row r="6" spans="1:36" x14ac:dyDescent="0.3">
      <c r="E6">
        <v>4</v>
      </c>
      <c r="F6" t="s">
        <v>71</v>
      </c>
      <c r="G6">
        <v>32.792999999999999</v>
      </c>
      <c r="H6">
        <v>49.234000000000002</v>
      </c>
      <c r="I6">
        <v>-106.477</v>
      </c>
      <c r="J6">
        <v>49.234000000000002</v>
      </c>
      <c r="P6">
        <v>4</v>
      </c>
      <c r="Q6" t="s">
        <v>72</v>
      </c>
      <c r="R6">
        <v>34.104999999999997</v>
      </c>
      <c r="S6">
        <v>51.204000000000001</v>
      </c>
      <c r="T6">
        <v>-90</v>
      </c>
      <c r="U6">
        <v>51.204000000000001</v>
      </c>
      <c r="AA6">
        <v>4</v>
      </c>
      <c r="AB6" t="s">
        <v>73</v>
      </c>
      <c r="AC6">
        <v>33.375999999999998</v>
      </c>
      <c r="AD6">
        <v>50</v>
      </c>
      <c r="AE6">
        <v>-90</v>
      </c>
      <c r="AF6">
        <v>50</v>
      </c>
    </row>
    <row r="7" spans="1:36" ht="15" thickBot="1" x14ac:dyDescent="0.35">
      <c r="E7">
        <v>5</v>
      </c>
      <c r="F7" t="s">
        <v>71</v>
      </c>
      <c r="G7">
        <v>32.792999999999999</v>
      </c>
      <c r="H7">
        <v>49.054000000000002</v>
      </c>
      <c r="I7">
        <v>-104.982</v>
      </c>
      <c r="J7">
        <v>49.054000000000002</v>
      </c>
      <c r="P7">
        <v>5</v>
      </c>
      <c r="Q7" t="s">
        <v>72</v>
      </c>
      <c r="R7">
        <v>34.542000000000002</v>
      </c>
      <c r="S7">
        <v>51.86</v>
      </c>
      <c r="T7">
        <v>-90</v>
      </c>
      <c r="U7">
        <v>51.86</v>
      </c>
      <c r="AA7">
        <v>5</v>
      </c>
      <c r="AB7" t="s">
        <v>73</v>
      </c>
      <c r="AC7">
        <v>34.694000000000003</v>
      </c>
      <c r="AD7">
        <v>51.973999999999997</v>
      </c>
      <c r="AE7">
        <v>-90</v>
      </c>
      <c r="AF7">
        <v>51.973999999999997</v>
      </c>
    </row>
    <row r="8" spans="1:36" x14ac:dyDescent="0.3">
      <c r="E8">
        <v>6</v>
      </c>
      <c r="F8" t="s">
        <v>71</v>
      </c>
      <c r="G8">
        <v>36.290999999999997</v>
      </c>
      <c r="H8">
        <v>54.012999999999998</v>
      </c>
      <c r="I8">
        <v>-106.429</v>
      </c>
      <c r="J8">
        <v>54.012999999999998</v>
      </c>
      <c r="K8">
        <f t="shared" ref="K8:K17" si="0">K9-1.7</f>
        <v>35.304999999999971</v>
      </c>
      <c r="L8" s="1" t="s">
        <v>10</v>
      </c>
      <c r="M8" s="1" t="s">
        <v>11</v>
      </c>
      <c r="N8" t="s">
        <v>12</v>
      </c>
      <c r="P8">
        <v>6</v>
      </c>
      <c r="Q8" t="s">
        <v>72</v>
      </c>
      <c r="R8">
        <v>33.229999999999997</v>
      </c>
      <c r="S8">
        <v>49.890999999999998</v>
      </c>
      <c r="T8">
        <v>-90</v>
      </c>
      <c r="U8">
        <v>49.890999999999998</v>
      </c>
      <c r="AA8">
        <v>6</v>
      </c>
      <c r="AB8" t="s">
        <v>73</v>
      </c>
      <c r="AC8">
        <v>34.253999999999998</v>
      </c>
      <c r="AD8">
        <v>51.32</v>
      </c>
      <c r="AE8">
        <v>-89.265000000000001</v>
      </c>
      <c r="AF8">
        <v>51.32</v>
      </c>
    </row>
    <row r="9" spans="1:36" ht="15" thickBot="1" x14ac:dyDescent="0.35">
      <c r="E9">
        <v>7</v>
      </c>
      <c r="F9" t="s">
        <v>71</v>
      </c>
      <c r="G9">
        <v>38.476999999999997</v>
      </c>
      <c r="H9">
        <v>57.295999999999999</v>
      </c>
      <c r="I9">
        <v>-108.22499999999999</v>
      </c>
      <c r="J9">
        <v>57.295999999999999</v>
      </c>
      <c r="K9">
        <f t="shared" si="0"/>
        <v>37.004999999999974</v>
      </c>
      <c r="L9" s="2">
        <v>35.304999999999971</v>
      </c>
      <c r="M9" s="3">
        <v>0</v>
      </c>
      <c r="N9">
        <f>$L$2*EXP(-1*(L9-$M$2)^2/2/$N$2^2)</f>
        <v>3.1436623135503894E-6</v>
      </c>
      <c r="P9">
        <v>7</v>
      </c>
      <c r="Q9" t="s">
        <v>72</v>
      </c>
      <c r="R9">
        <v>32.792999999999999</v>
      </c>
      <c r="S9">
        <v>49.238999999999997</v>
      </c>
      <c r="T9">
        <v>-90.774000000000001</v>
      </c>
      <c r="U9">
        <v>49.238999999999997</v>
      </c>
      <c r="AA9">
        <v>7</v>
      </c>
      <c r="AB9" t="s">
        <v>73</v>
      </c>
      <c r="AC9">
        <v>33.814999999999998</v>
      </c>
      <c r="AD9">
        <v>50.658000000000001</v>
      </c>
      <c r="AE9">
        <v>-90</v>
      </c>
      <c r="AF9">
        <v>50.658000000000001</v>
      </c>
    </row>
    <row r="10" spans="1:36" x14ac:dyDescent="0.3">
      <c r="E10">
        <v>8</v>
      </c>
      <c r="F10" t="s">
        <v>71</v>
      </c>
      <c r="G10">
        <v>35.853999999999999</v>
      </c>
      <c r="H10">
        <v>53.350999999999999</v>
      </c>
      <c r="I10">
        <v>-108.886</v>
      </c>
      <c r="J10">
        <v>53.350999999999999</v>
      </c>
      <c r="K10">
        <f t="shared" si="0"/>
        <v>38.704999999999977</v>
      </c>
      <c r="L10" s="2">
        <v>37.004999999999974</v>
      </c>
      <c r="M10" s="3">
        <v>0</v>
      </c>
      <c r="N10">
        <f t="shared" ref="N10:N33" si="1">$L$2*EXP(-1*(L10-$M$2)^2/2/$N$2^2)</f>
        <v>4.0659401367224197E-5</v>
      </c>
      <c r="P10">
        <v>8</v>
      </c>
      <c r="Q10" t="s">
        <v>72</v>
      </c>
      <c r="R10">
        <v>34.978999999999999</v>
      </c>
      <c r="S10">
        <v>52.515999999999998</v>
      </c>
      <c r="T10">
        <v>-90</v>
      </c>
      <c r="U10">
        <v>52.515999999999998</v>
      </c>
      <c r="AA10">
        <v>8</v>
      </c>
      <c r="AB10" t="s">
        <v>73</v>
      </c>
      <c r="AC10">
        <v>33.375999999999998</v>
      </c>
      <c r="AD10">
        <v>50</v>
      </c>
      <c r="AE10">
        <v>-90</v>
      </c>
      <c r="AF10">
        <v>50</v>
      </c>
      <c r="AG10">
        <f t="shared" ref="AG10:AG16" si="2">AG11-1.1</f>
        <v>43.023999999999987</v>
      </c>
      <c r="AH10" s="1" t="s">
        <v>10</v>
      </c>
      <c r="AI10" s="1" t="s">
        <v>11</v>
      </c>
      <c r="AJ10" t="s">
        <v>12</v>
      </c>
    </row>
    <row r="11" spans="1:36" ht="15" thickBot="1" x14ac:dyDescent="0.35">
      <c r="E11">
        <v>9</v>
      </c>
      <c r="F11" t="s">
        <v>71</v>
      </c>
      <c r="G11">
        <v>36.728000000000002</v>
      </c>
      <c r="H11">
        <v>55.021000000000001</v>
      </c>
      <c r="I11">
        <v>-109.747</v>
      </c>
      <c r="J11">
        <v>55.021000000000001</v>
      </c>
      <c r="K11">
        <f t="shared" si="0"/>
        <v>40.40499999999998</v>
      </c>
      <c r="L11" s="2">
        <v>38.704999999999977</v>
      </c>
      <c r="M11" s="3">
        <v>0</v>
      </c>
      <c r="N11">
        <f t="shared" si="1"/>
        <v>4.1210462774402825E-4</v>
      </c>
      <c r="P11">
        <v>9</v>
      </c>
      <c r="Q11" t="s">
        <v>72</v>
      </c>
      <c r="R11">
        <v>33.667999999999999</v>
      </c>
      <c r="S11">
        <v>50.546999999999997</v>
      </c>
      <c r="T11">
        <v>-90</v>
      </c>
      <c r="U11">
        <v>50.546999999999997</v>
      </c>
      <c r="AA11">
        <v>9</v>
      </c>
      <c r="AB11" t="s">
        <v>73</v>
      </c>
      <c r="AC11">
        <v>34.253999999999998</v>
      </c>
      <c r="AD11">
        <v>51.316000000000003</v>
      </c>
      <c r="AE11">
        <v>-90</v>
      </c>
      <c r="AF11">
        <v>51.316000000000003</v>
      </c>
      <c r="AG11">
        <f t="shared" si="2"/>
        <v>44.123999999999988</v>
      </c>
      <c r="AH11" s="2">
        <v>43.023999999999987</v>
      </c>
      <c r="AI11" s="3">
        <v>0</v>
      </c>
      <c r="AJ11">
        <f>$AH$2*EXP(-1*(AH11-$AI$2)^2/2/$AJ$2^2)</f>
        <v>3.8666202213178623E-3</v>
      </c>
    </row>
    <row r="12" spans="1:36" x14ac:dyDescent="0.3">
      <c r="E12">
        <v>10</v>
      </c>
      <c r="F12" t="s">
        <v>71</v>
      </c>
      <c r="G12">
        <v>38.476999999999997</v>
      </c>
      <c r="H12">
        <v>57.319000000000003</v>
      </c>
      <c r="I12">
        <v>-109.699</v>
      </c>
      <c r="J12">
        <v>57.319000000000003</v>
      </c>
      <c r="K12">
        <f t="shared" si="0"/>
        <v>42.104999999999983</v>
      </c>
      <c r="L12" s="2">
        <v>40.40499999999998</v>
      </c>
      <c r="M12" s="3">
        <v>0</v>
      </c>
      <c r="N12">
        <f t="shared" si="1"/>
        <v>3.2732217071054079E-3</v>
      </c>
      <c r="P12">
        <v>10</v>
      </c>
      <c r="Q12" t="s">
        <v>72</v>
      </c>
      <c r="R12">
        <v>34.104999999999997</v>
      </c>
      <c r="S12">
        <v>51.204000000000001</v>
      </c>
      <c r="T12">
        <v>-90</v>
      </c>
      <c r="U12">
        <v>51.204000000000001</v>
      </c>
      <c r="V12">
        <f t="shared" ref="V12:V17" si="3">V13-1.3</f>
        <v>42.154000000000018</v>
      </c>
      <c r="W12" s="1" t="s">
        <v>10</v>
      </c>
      <c r="X12" s="1" t="s">
        <v>11</v>
      </c>
      <c r="Y12" t="s">
        <v>12</v>
      </c>
      <c r="AA12">
        <v>10</v>
      </c>
      <c r="AB12" t="s">
        <v>73</v>
      </c>
      <c r="AC12">
        <v>35.133000000000003</v>
      </c>
      <c r="AD12">
        <v>52.631</v>
      </c>
      <c r="AE12">
        <v>-90</v>
      </c>
      <c r="AF12">
        <v>52.631</v>
      </c>
      <c r="AG12">
        <f t="shared" si="2"/>
        <v>45.22399999999999</v>
      </c>
      <c r="AH12" s="2">
        <v>44.123999999999988</v>
      </c>
      <c r="AI12" s="3">
        <v>0</v>
      </c>
      <c r="AJ12">
        <f t="shared" ref="AJ12:AJ29" si="4">$AH$2*EXP(-1*(AH12-$AI$2)^2/2/$AJ$2^2)</f>
        <v>2.3145278402592558E-2</v>
      </c>
    </row>
    <row r="13" spans="1:36" x14ac:dyDescent="0.3">
      <c r="E13">
        <v>11</v>
      </c>
      <c r="F13" t="s">
        <v>71</v>
      </c>
      <c r="G13">
        <v>38.476999999999997</v>
      </c>
      <c r="H13">
        <v>57.295999999999999</v>
      </c>
      <c r="I13">
        <v>-108.22499999999999</v>
      </c>
      <c r="J13">
        <v>57.295999999999999</v>
      </c>
      <c r="K13">
        <f t="shared" si="0"/>
        <v>43.804999999999986</v>
      </c>
      <c r="L13" s="2">
        <v>42.104999999999983</v>
      </c>
      <c r="M13" s="3">
        <v>0</v>
      </c>
      <c r="N13">
        <f t="shared" si="1"/>
        <v>2.0373459187834665E-2</v>
      </c>
      <c r="P13">
        <v>11</v>
      </c>
      <c r="Q13" t="s">
        <v>72</v>
      </c>
      <c r="R13">
        <v>35.415999999999997</v>
      </c>
      <c r="S13">
        <v>53.173000000000002</v>
      </c>
      <c r="T13">
        <v>-90</v>
      </c>
      <c r="U13">
        <v>53.173000000000002</v>
      </c>
      <c r="V13">
        <f t="shared" si="3"/>
        <v>43.454000000000015</v>
      </c>
      <c r="W13" s="2">
        <v>42.154000000000018</v>
      </c>
      <c r="X13" s="3">
        <v>0</v>
      </c>
      <c r="Y13">
        <f>$W$2*EXP(-1*(W13-$X$2)^2/2/$Y$2^2)</f>
        <v>3.5705807171832138E-2</v>
      </c>
      <c r="AA13">
        <v>11</v>
      </c>
      <c r="AB13" t="s">
        <v>73</v>
      </c>
      <c r="AC13">
        <v>34.253999999999998</v>
      </c>
      <c r="AD13">
        <v>51.32</v>
      </c>
      <c r="AE13">
        <v>-89.256</v>
      </c>
      <c r="AF13">
        <v>51.32</v>
      </c>
      <c r="AG13">
        <f t="shared" si="2"/>
        <v>46.323999999999991</v>
      </c>
      <c r="AH13" s="2">
        <v>45.22399999999999</v>
      </c>
      <c r="AI13" s="3">
        <v>0</v>
      </c>
      <c r="AJ13">
        <f t="shared" si="4"/>
        <v>0.10913796411665246</v>
      </c>
    </row>
    <row r="14" spans="1:36" x14ac:dyDescent="0.3">
      <c r="E14">
        <v>12</v>
      </c>
      <c r="F14" t="s">
        <v>71</v>
      </c>
      <c r="G14">
        <v>35.853999999999999</v>
      </c>
      <c r="H14">
        <v>53.383000000000003</v>
      </c>
      <c r="I14">
        <v>-106.631</v>
      </c>
      <c r="J14">
        <v>53.383000000000003</v>
      </c>
      <c r="K14">
        <f t="shared" si="0"/>
        <v>45.504999999999988</v>
      </c>
      <c r="L14" s="2">
        <v>43.804999999999986</v>
      </c>
      <c r="M14" s="3">
        <v>0</v>
      </c>
      <c r="N14">
        <f t="shared" si="1"/>
        <v>9.9374634547881854E-2</v>
      </c>
      <c r="P14">
        <v>12</v>
      </c>
      <c r="Q14" t="s">
        <v>72</v>
      </c>
      <c r="R14">
        <v>33.667999999999999</v>
      </c>
      <c r="S14">
        <v>50.546999999999997</v>
      </c>
      <c r="T14">
        <v>-90</v>
      </c>
      <c r="U14">
        <v>50.546999999999997</v>
      </c>
      <c r="V14">
        <f t="shared" si="3"/>
        <v>44.754000000000012</v>
      </c>
      <c r="W14" s="2">
        <v>43.454000000000015</v>
      </c>
      <c r="X14" s="3">
        <v>0</v>
      </c>
      <c r="Y14">
        <f t="shared" ref="Y14:Y28" si="5">$W$2*EXP(-1*(W14-$X$2)^2/2/$Y$2^2)</f>
        <v>0.15007259781615262</v>
      </c>
      <c r="AA14">
        <v>12</v>
      </c>
      <c r="AB14" t="s">
        <v>73</v>
      </c>
      <c r="AC14">
        <v>35.133000000000003</v>
      </c>
      <c r="AD14">
        <v>52.636000000000003</v>
      </c>
      <c r="AE14">
        <v>-89.275000000000006</v>
      </c>
      <c r="AF14">
        <v>52.636000000000003</v>
      </c>
      <c r="AG14">
        <f t="shared" si="2"/>
        <v>47.423999999999992</v>
      </c>
      <c r="AH14" s="2">
        <v>46.323999999999991</v>
      </c>
      <c r="AI14" s="3">
        <v>0</v>
      </c>
      <c r="AJ14">
        <f t="shared" si="4"/>
        <v>0.40538888313281007</v>
      </c>
    </row>
    <row r="15" spans="1:36" x14ac:dyDescent="0.3">
      <c r="E15">
        <v>13</v>
      </c>
      <c r="F15" t="s">
        <v>71</v>
      </c>
      <c r="G15">
        <v>36.290999999999997</v>
      </c>
      <c r="H15">
        <v>54.012999999999998</v>
      </c>
      <c r="I15">
        <v>-106.232</v>
      </c>
      <c r="J15">
        <v>54.012999999999998</v>
      </c>
      <c r="K15">
        <f t="shared" si="0"/>
        <v>47.204999999999991</v>
      </c>
      <c r="L15" s="2">
        <v>45.504999999999988</v>
      </c>
      <c r="M15" s="3">
        <v>0</v>
      </c>
      <c r="N15">
        <f t="shared" si="1"/>
        <v>0.37984615559625368</v>
      </c>
      <c r="P15">
        <v>13</v>
      </c>
      <c r="Q15" t="s">
        <v>72</v>
      </c>
      <c r="R15">
        <v>33.667999999999999</v>
      </c>
      <c r="S15">
        <v>50.546999999999997</v>
      </c>
      <c r="T15">
        <v>-90</v>
      </c>
      <c r="U15">
        <v>50.546999999999997</v>
      </c>
      <c r="V15">
        <f t="shared" si="3"/>
        <v>46.054000000000009</v>
      </c>
      <c r="W15" s="2">
        <v>44.754000000000012</v>
      </c>
      <c r="X15" s="3">
        <v>1</v>
      </c>
      <c r="Y15">
        <f t="shared" si="5"/>
        <v>0.50574459062402344</v>
      </c>
      <c r="AA15">
        <v>13</v>
      </c>
      <c r="AB15" t="s">
        <v>73</v>
      </c>
      <c r="AC15">
        <v>36.011000000000003</v>
      </c>
      <c r="AD15">
        <v>53.951000000000001</v>
      </c>
      <c r="AE15">
        <v>-89.293000000000006</v>
      </c>
      <c r="AF15">
        <v>53.951000000000001</v>
      </c>
      <c r="AG15">
        <f t="shared" si="2"/>
        <v>48.523999999999994</v>
      </c>
      <c r="AH15" s="2">
        <v>47.423999999999992</v>
      </c>
      <c r="AI15" s="3">
        <v>0</v>
      </c>
      <c r="AJ15">
        <f t="shared" si="4"/>
        <v>1.1861793786887098</v>
      </c>
    </row>
    <row r="16" spans="1:36" x14ac:dyDescent="0.3">
      <c r="E16">
        <v>14</v>
      </c>
      <c r="F16" t="s">
        <v>71</v>
      </c>
      <c r="G16">
        <v>38.914000000000001</v>
      </c>
      <c r="H16">
        <v>58.350999999999999</v>
      </c>
      <c r="I16">
        <v>-106.39</v>
      </c>
      <c r="J16">
        <v>58.350999999999999</v>
      </c>
      <c r="K16">
        <f t="shared" si="0"/>
        <v>48.904999999999994</v>
      </c>
      <c r="L16" s="2">
        <v>47.204999999999991</v>
      </c>
      <c r="M16" s="3">
        <v>0</v>
      </c>
      <c r="N16">
        <f t="shared" si="1"/>
        <v>1.1377879917612965</v>
      </c>
      <c r="P16">
        <v>14</v>
      </c>
      <c r="Q16" t="s">
        <v>72</v>
      </c>
      <c r="R16">
        <v>33.229999999999997</v>
      </c>
      <c r="S16">
        <v>49.895000000000003</v>
      </c>
      <c r="T16">
        <v>-89.236000000000004</v>
      </c>
      <c r="U16">
        <v>49.895000000000003</v>
      </c>
      <c r="V16">
        <f t="shared" si="3"/>
        <v>47.354000000000006</v>
      </c>
      <c r="W16" s="2">
        <v>46.054000000000009</v>
      </c>
      <c r="X16" s="3">
        <v>0</v>
      </c>
      <c r="Y16">
        <f t="shared" si="5"/>
        <v>1.3665590196219648</v>
      </c>
      <c r="AA16">
        <v>14</v>
      </c>
      <c r="AB16" t="s">
        <v>73</v>
      </c>
      <c r="AC16">
        <v>35.572000000000003</v>
      </c>
      <c r="AD16">
        <v>53.292999999999999</v>
      </c>
      <c r="AE16">
        <v>-89.284000000000006</v>
      </c>
      <c r="AF16">
        <v>53.292999999999999</v>
      </c>
      <c r="AG16">
        <f t="shared" si="2"/>
        <v>49.623999999999995</v>
      </c>
      <c r="AH16" s="2">
        <v>48.523999999999994</v>
      </c>
      <c r="AI16" s="3">
        <v>1</v>
      </c>
      <c r="AJ16">
        <f t="shared" si="4"/>
        <v>2.7340814747999209</v>
      </c>
    </row>
    <row r="17" spans="5:36" x14ac:dyDescent="0.3">
      <c r="E17">
        <v>15</v>
      </c>
      <c r="F17" t="s">
        <v>71</v>
      </c>
      <c r="G17">
        <v>38.914000000000001</v>
      </c>
      <c r="H17">
        <v>58.350999999999999</v>
      </c>
      <c r="I17">
        <v>-107.008</v>
      </c>
      <c r="J17">
        <v>58.350999999999999</v>
      </c>
      <c r="K17">
        <f t="shared" si="0"/>
        <v>50.604999999999997</v>
      </c>
      <c r="L17" s="2">
        <v>48.904999999999994</v>
      </c>
      <c r="M17" s="3">
        <v>1</v>
      </c>
      <c r="N17">
        <f t="shared" si="1"/>
        <v>2.6707693056823474</v>
      </c>
      <c r="P17">
        <v>15</v>
      </c>
      <c r="Q17" t="s">
        <v>72</v>
      </c>
      <c r="R17">
        <v>34.978999999999999</v>
      </c>
      <c r="S17">
        <v>52.515999999999998</v>
      </c>
      <c r="T17">
        <v>-90</v>
      </c>
      <c r="U17">
        <v>52.515999999999998</v>
      </c>
      <c r="V17">
        <f t="shared" si="3"/>
        <v>48.654000000000003</v>
      </c>
      <c r="W17" s="2">
        <v>47.354000000000006</v>
      </c>
      <c r="X17" s="3">
        <v>1</v>
      </c>
      <c r="Y17">
        <f t="shared" si="5"/>
        <v>2.9606893422806073</v>
      </c>
      <c r="AA17">
        <v>15</v>
      </c>
      <c r="AB17" t="s">
        <v>73</v>
      </c>
      <c r="AC17">
        <v>36.011000000000003</v>
      </c>
      <c r="AD17">
        <v>53.947000000000003</v>
      </c>
      <c r="AE17">
        <v>-90</v>
      </c>
      <c r="AF17">
        <v>53.947000000000003</v>
      </c>
      <c r="AG17">
        <f>AG18-1.1</f>
        <v>50.723999999999997</v>
      </c>
      <c r="AH17" s="2">
        <v>49.623999999999995</v>
      </c>
      <c r="AI17" s="3">
        <v>5</v>
      </c>
      <c r="AJ17">
        <f t="shared" si="4"/>
        <v>4.9642664394201024</v>
      </c>
    </row>
    <row r="18" spans="5:36" x14ac:dyDescent="0.3">
      <c r="E18">
        <v>16</v>
      </c>
      <c r="F18" t="s">
        <v>71</v>
      </c>
      <c r="G18">
        <v>42.85</v>
      </c>
      <c r="H18">
        <v>63.95</v>
      </c>
      <c r="I18">
        <v>-107.319</v>
      </c>
      <c r="J18">
        <v>63.95</v>
      </c>
      <c r="K18">
        <f>K19-1.7</f>
        <v>52.305</v>
      </c>
      <c r="L18" s="2">
        <v>50.604999999999997</v>
      </c>
      <c r="M18" s="3">
        <v>4</v>
      </c>
      <c r="N18">
        <f t="shared" si="1"/>
        <v>4.9128423341191017</v>
      </c>
      <c r="P18">
        <v>16</v>
      </c>
      <c r="Q18" t="s">
        <v>72</v>
      </c>
      <c r="R18">
        <v>31.919</v>
      </c>
      <c r="S18">
        <v>47.926000000000002</v>
      </c>
      <c r="T18">
        <v>-90.796000000000006</v>
      </c>
      <c r="U18">
        <v>47.926000000000002</v>
      </c>
      <c r="V18">
        <f>V19-1.3</f>
        <v>49.954000000000001</v>
      </c>
      <c r="W18" s="2">
        <v>48.654000000000003</v>
      </c>
      <c r="X18" s="3">
        <v>3</v>
      </c>
      <c r="Y18">
        <f t="shared" si="5"/>
        <v>5.1430954982681882</v>
      </c>
      <c r="AA18">
        <v>16</v>
      </c>
      <c r="AB18" t="s">
        <v>73</v>
      </c>
      <c r="AC18">
        <v>35.133000000000003</v>
      </c>
      <c r="AD18">
        <v>52.636000000000003</v>
      </c>
      <c r="AE18">
        <v>-89.275000000000006</v>
      </c>
      <c r="AF18">
        <v>52.636000000000003</v>
      </c>
      <c r="AG18">
        <f>51.824</f>
        <v>51.823999999999998</v>
      </c>
      <c r="AH18" s="2">
        <v>50.723999999999997</v>
      </c>
      <c r="AI18" s="3">
        <v>11</v>
      </c>
      <c r="AJ18">
        <f t="shared" si="4"/>
        <v>7.1003745865186501</v>
      </c>
    </row>
    <row r="19" spans="5:36" x14ac:dyDescent="0.3">
      <c r="E19">
        <v>17</v>
      </c>
      <c r="F19" t="s">
        <v>71</v>
      </c>
      <c r="G19">
        <v>36.728000000000002</v>
      </c>
      <c r="H19">
        <v>54.643999999999998</v>
      </c>
      <c r="I19">
        <v>-106.04</v>
      </c>
      <c r="J19">
        <v>54.643999999999998</v>
      </c>
      <c r="K19">
        <v>54.005000000000003</v>
      </c>
      <c r="L19" s="2">
        <v>52.305</v>
      </c>
      <c r="M19" s="3">
        <v>10</v>
      </c>
      <c r="N19">
        <f t="shared" si="1"/>
        <v>7.0819147887957739</v>
      </c>
      <c r="P19">
        <v>17</v>
      </c>
      <c r="Q19" t="s">
        <v>72</v>
      </c>
      <c r="R19">
        <v>32.356000000000002</v>
      </c>
      <c r="S19">
        <v>48.578000000000003</v>
      </c>
      <c r="T19">
        <v>-90</v>
      </c>
      <c r="U19">
        <v>48.578000000000003</v>
      </c>
      <c r="V19">
        <v>51.253999999999998</v>
      </c>
      <c r="W19" s="2">
        <v>49.954000000000001</v>
      </c>
      <c r="X19" s="3">
        <v>8</v>
      </c>
      <c r="Y19">
        <f t="shared" si="5"/>
        <v>7.1634731491868022</v>
      </c>
      <c r="AA19">
        <v>17</v>
      </c>
      <c r="AB19" t="s">
        <v>73</v>
      </c>
      <c r="AC19">
        <v>35.133000000000003</v>
      </c>
      <c r="AD19">
        <v>52.636000000000003</v>
      </c>
      <c r="AE19">
        <v>-89.275000000000006</v>
      </c>
      <c r="AF19">
        <v>52.636000000000003</v>
      </c>
      <c r="AG19">
        <f>AG18+1.1</f>
        <v>52.923999999999999</v>
      </c>
      <c r="AH19" s="2">
        <v>51.823999999999998</v>
      </c>
      <c r="AI19" s="3">
        <v>4</v>
      </c>
      <c r="AJ19">
        <f t="shared" si="4"/>
        <v>8</v>
      </c>
    </row>
    <row r="20" spans="5:36" x14ac:dyDescent="0.3">
      <c r="E20">
        <v>18</v>
      </c>
      <c r="F20" t="s">
        <v>71</v>
      </c>
      <c r="G20">
        <v>34.104999999999997</v>
      </c>
      <c r="H20">
        <v>50.87</v>
      </c>
      <c r="I20">
        <v>-107.26600000000001</v>
      </c>
      <c r="J20">
        <v>50.87</v>
      </c>
      <c r="K20">
        <f>K19+1.7</f>
        <v>55.705000000000005</v>
      </c>
      <c r="L20" s="2">
        <v>54.005000000000003</v>
      </c>
      <c r="M20" s="3">
        <v>6</v>
      </c>
      <c r="N20">
        <f t="shared" si="1"/>
        <v>8</v>
      </c>
      <c r="P20">
        <v>18</v>
      </c>
      <c r="Q20" t="s">
        <v>72</v>
      </c>
      <c r="R20">
        <v>32.356000000000002</v>
      </c>
      <c r="S20">
        <v>48.578000000000003</v>
      </c>
      <c r="T20">
        <v>-90</v>
      </c>
      <c r="U20">
        <v>48.578000000000003</v>
      </c>
      <c r="V20">
        <f>V19+1.3</f>
        <v>52.553999999999995</v>
      </c>
      <c r="W20" s="2">
        <v>51.253999999999998</v>
      </c>
      <c r="X20" s="3">
        <v>13</v>
      </c>
      <c r="Y20">
        <f t="shared" si="5"/>
        <v>8</v>
      </c>
      <c r="AA20">
        <v>18</v>
      </c>
      <c r="AB20" t="s">
        <v>73</v>
      </c>
      <c r="AC20">
        <v>35.133000000000003</v>
      </c>
      <c r="AD20">
        <v>52.631</v>
      </c>
      <c r="AE20">
        <v>-90</v>
      </c>
      <c r="AF20">
        <v>52.631</v>
      </c>
      <c r="AG20">
        <f t="shared" ref="AG20:AG28" si="6">AG19+1.1</f>
        <v>54.024000000000001</v>
      </c>
      <c r="AH20" s="2">
        <v>52.923999999999999</v>
      </c>
      <c r="AI20" s="3">
        <v>7</v>
      </c>
      <c r="AJ20">
        <f t="shared" si="4"/>
        <v>7.1003745865186501</v>
      </c>
    </row>
    <row r="21" spans="5:36" x14ac:dyDescent="0.3">
      <c r="E21">
        <v>19</v>
      </c>
      <c r="F21" t="s">
        <v>71</v>
      </c>
      <c r="G21">
        <v>31.919</v>
      </c>
      <c r="H21">
        <v>47.347000000000001</v>
      </c>
      <c r="I21">
        <v>-106.164</v>
      </c>
      <c r="J21">
        <v>47.347000000000001</v>
      </c>
      <c r="K21">
        <f t="shared" ref="K21:K32" si="7">K20+1.7</f>
        <v>57.405000000000008</v>
      </c>
      <c r="L21" s="2">
        <v>55.705000000000005</v>
      </c>
      <c r="M21" s="3">
        <v>10</v>
      </c>
      <c r="N21">
        <f t="shared" si="1"/>
        <v>7.0819147887957739</v>
      </c>
      <c r="P21">
        <v>19</v>
      </c>
      <c r="Q21" t="s">
        <v>72</v>
      </c>
      <c r="R21">
        <v>30.17</v>
      </c>
      <c r="S21">
        <v>44.643999999999998</v>
      </c>
      <c r="T21">
        <v>-89.144999999999996</v>
      </c>
      <c r="U21">
        <v>44.643999999999998</v>
      </c>
      <c r="V21">
        <f t="shared" ref="V21:V28" si="8">V20+1.3</f>
        <v>53.853999999999992</v>
      </c>
      <c r="W21" s="2">
        <v>52.553999999999995</v>
      </c>
      <c r="X21" s="3">
        <v>4</v>
      </c>
      <c r="Y21">
        <f t="shared" si="5"/>
        <v>7.1634731491868022</v>
      </c>
      <c r="AA21">
        <v>19</v>
      </c>
      <c r="AB21" t="s">
        <v>73</v>
      </c>
      <c r="AC21">
        <v>33.375999999999998</v>
      </c>
      <c r="AD21">
        <v>50</v>
      </c>
      <c r="AE21">
        <v>-90</v>
      </c>
      <c r="AF21">
        <v>50</v>
      </c>
      <c r="AG21">
        <f t="shared" si="6"/>
        <v>55.124000000000002</v>
      </c>
      <c r="AH21" s="2">
        <v>54.024000000000001</v>
      </c>
      <c r="AI21" s="3">
        <v>8</v>
      </c>
      <c r="AJ21">
        <f t="shared" si="4"/>
        <v>4.9642664394201024</v>
      </c>
    </row>
    <row r="22" spans="5:36" x14ac:dyDescent="0.3">
      <c r="E22">
        <v>20</v>
      </c>
      <c r="F22" t="s">
        <v>71</v>
      </c>
      <c r="G22">
        <v>34.104999999999997</v>
      </c>
      <c r="H22">
        <v>50.954999999999998</v>
      </c>
      <c r="I22">
        <v>-104.931</v>
      </c>
      <c r="J22">
        <v>50.954999999999998</v>
      </c>
      <c r="K22">
        <f t="shared" si="7"/>
        <v>59.105000000000011</v>
      </c>
      <c r="L22" s="2">
        <v>57.405000000000008</v>
      </c>
      <c r="M22" s="3">
        <v>4</v>
      </c>
      <c r="N22">
        <f t="shared" si="1"/>
        <v>4.9128423341191017</v>
      </c>
      <c r="P22">
        <v>20</v>
      </c>
      <c r="Q22" t="s">
        <v>72</v>
      </c>
      <c r="R22">
        <v>33.667999999999999</v>
      </c>
      <c r="S22">
        <v>50.546999999999997</v>
      </c>
      <c r="T22">
        <v>-90</v>
      </c>
      <c r="U22">
        <v>50.546999999999997</v>
      </c>
      <c r="V22">
        <f t="shared" si="8"/>
        <v>55.153999999999989</v>
      </c>
      <c r="W22" s="2">
        <v>53.853999999999992</v>
      </c>
      <c r="X22" s="3">
        <v>4</v>
      </c>
      <c r="Y22">
        <f t="shared" si="5"/>
        <v>5.1430954982681882</v>
      </c>
      <c r="AA22">
        <v>20</v>
      </c>
      <c r="AB22" t="s">
        <v>73</v>
      </c>
      <c r="AC22">
        <v>33.814999999999998</v>
      </c>
      <c r="AD22">
        <v>50.661999999999999</v>
      </c>
      <c r="AE22">
        <v>-89.245999999999995</v>
      </c>
      <c r="AF22">
        <v>50.661999999999999</v>
      </c>
      <c r="AG22">
        <f t="shared" si="6"/>
        <v>56.224000000000004</v>
      </c>
      <c r="AH22" s="2">
        <v>55.124000000000002</v>
      </c>
      <c r="AI22" s="3">
        <v>1</v>
      </c>
      <c r="AJ22">
        <f t="shared" si="4"/>
        <v>2.7340814747999209</v>
      </c>
    </row>
    <row r="23" spans="5:36" x14ac:dyDescent="0.3">
      <c r="E23">
        <v>21</v>
      </c>
      <c r="F23" t="s">
        <v>71</v>
      </c>
      <c r="G23">
        <v>36.290999999999997</v>
      </c>
      <c r="H23">
        <v>54.466000000000001</v>
      </c>
      <c r="I23">
        <v>-105.376</v>
      </c>
      <c r="J23">
        <v>54.466000000000001</v>
      </c>
      <c r="K23">
        <f t="shared" si="7"/>
        <v>60.805000000000014</v>
      </c>
      <c r="L23" s="2">
        <v>59.105000000000011</v>
      </c>
      <c r="M23" s="3">
        <v>3</v>
      </c>
      <c r="N23">
        <f t="shared" si="1"/>
        <v>2.6707693056823474</v>
      </c>
      <c r="P23">
        <v>21</v>
      </c>
      <c r="Q23" t="s">
        <v>72</v>
      </c>
      <c r="R23">
        <v>34.542000000000002</v>
      </c>
      <c r="S23">
        <v>51.863999999999997</v>
      </c>
      <c r="T23">
        <v>-90.734999999999999</v>
      </c>
      <c r="U23">
        <v>51.863999999999997</v>
      </c>
      <c r="V23">
        <f t="shared" si="8"/>
        <v>56.453999999999986</v>
      </c>
      <c r="W23" s="2">
        <v>55.153999999999989</v>
      </c>
      <c r="X23" s="3">
        <v>3</v>
      </c>
      <c r="Y23">
        <f t="shared" si="5"/>
        <v>2.9606893422806073</v>
      </c>
      <c r="AA23">
        <v>21</v>
      </c>
      <c r="AB23" t="s">
        <v>73</v>
      </c>
      <c r="AC23">
        <v>34.253999999999998</v>
      </c>
      <c r="AD23">
        <v>51.32</v>
      </c>
      <c r="AE23">
        <v>-89.256</v>
      </c>
      <c r="AF23">
        <v>51.32</v>
      </c>
      <c r="AG23">
        <f t="shared" si="6"/>
        <v>57.324000000000005</v>
      </c>
      <c r="AH23" s="2">
        <v>56.224000000000004</v>
      </c>
      <c r="AI23" s="3">
        <v>1</v>
      </c>
      <c r="AJ23">
        <f t="shared" si="4"/>
        <v>1.1861793786887098</v>
      </c>
    </row>
    <row r="24" spans="5:36" x14ac:dyDescent="0.3">
      <c r="E24">
        <v>22</v>
      </c>
      <c r="F24" t="s">
        <v>71</v>
      </c>
      <c r="G24">
        <v>36.728000000000002</v>
      </c>
      <c r="H24">
        <v>54.77</v>
      </c>
      <c r="I24">
        <v>-103.87</v>
      </c>
      <c r="J24">
        <v>54.77</v>
      </c>
      <c r="K24">
        <f t="shared" si="7"/>
        <v>62.505000000000017</v>
      </c>
      <c r="L24" s="2">
        <v>60.805000000000014</v>
      </c>
      <c r="M24" s="3">
        <v>2</v>
      </c>
      <c r="N24">
        <f t="shared" si="1"/>
        <v>1.1377879917612965</v>
      </c>
      <c r="P24">
        <v>22</v>
      </c>
      <c r="Q24" t="s">
        <v>72</v>
      </c>
      <c r="R24">
        <v>33.667999999999999</v>
      </c>
      <c r="S24">
        <v>50.546999999999997</v>
      </c>
      <c r="T24">
        <v>-90</v>
      </c>
      <c r="U24">
        <v>50.546999999999997</v>
      </c>
      <c r="V24">
        <f t="shared" si="8"/>
        <v>57.753999999999984</v>
      </c>
      <c r="W24" s="2">
        <v>56.453999999999986</v>
      </c>
      <c r="X24" s="3">
        <v>1</v>
      </c>
      <c r="Y24">
        <f t="shared" si="5"/>
        <v>1.3665590196219648</v>
      </c>
      <c r="AA24">
        <v>22</v>
      </c>
      <c r="AB24" t="s">
        <v>73</v>
      </c>
      <c r="AC24">
        <v>36.011000000000003</v>
      </c>
      <c r="AD24">
        <v>53.951000000000001</v>
      </c>
      <c r="AE24">
        <v>-89.293000000000006</v>
      </c>
      <c r="AF24">
        <v>53.951000000000001</v>
      </c>
      <c r="AG24">
        <f t="shared" si="6"/>
        <v>58.424000000000007</v>
      </c>
      <c r="AH24" s="2">
        <v>57.324000000000005</v>
      </c>
      <c r="AI24" s="3">
        <v>0</v>
      </c>
      <c r="AJ24">
        <f t="shared" si="4"/>
        <v>0.40538888313281007</v>
      </c>
    </row>
    <row r="25" spans="5:36" x14ac:dyDescent="0.3">
      <c r="E25">
        <v>23</v>
      </c>
      <c r="F25" t="s">
        <v>71</v>
      </c>
      <c r="G25">
        <v>33.667999999999999</v>
      </c>
      <c r="H25">
        <v>50.482999999999997</v>
      </c>
      <c r="I25">
        <v>-102.771</v>
      </c>
      <c r="J25">
        <v>50.482999999999997</v>
      </c>
      <c r="K25">
        <f t="shared" si="7"/>
        <v>64.205000000000013</v>
      </c>
      <c r="L25" s="2">
        <v>62.505000000000017</v>
      </c>
      <c r="M25" s="3">
        <v>0</v>
      </c>
      <c r="N25">
        <f t="shared" si="1"/>
        <v>0.37984615559625368</v>
      </c>
      <c r="P25">
        <v>23</v>
      </c>
      <c r="Q25" t="s">
        <v>72</v>
      </c>
      <c r="R25">
        <v>32.792999999999999</v>
      </c>
      <c r="S25">
        <v>49.238999999999997</v>
      </c>
      <c r="T25">
        <v>-89.225999999999999</v>
      </c>
      <c r="U25">
        <v>49.238999999999997</v>
      </c>
      <c r="V25">
        <f t="shared" si="8"/>
        <v>59.053999999999981</v>
      </c>
      <c r="W25" s="2">
        <v>57.753999999999984</v>
      </c>
      <c r="X25" s="3">
        <v>1</v>
      </c>
      <c r="Y25">
        <f t="shared" si="5"/>
        <v>0.50574459062402344</v>
      </c>
      <c r="AA25">
        <v>23</v>
      </c>
      <c r="AB25" t="s">
        <v>73</v>
      </c>
      <c r="AC25">
        <v>33.375999999999998</v>
      </c>
      <c r="AD25">
        <v>50.003999999999998</v>
      </c>
      <c r="AE25">
        <v>-89.236000000000004</v>
      </c>
      <c r="AF25">
        <v>50.003999999999998</v>
      </c>
      <c r="AG25">
        <f t="shared" si="6"/>
        <v>59.524000000000008</v>
      </c>
      <c r="AH25" s="2">
        <v>58.424000000000007</v>
      </c>
      <c r="AI25" s="3">
        <v>0</v>
      </c>
      <c r="AJ25">
        <f t="shared" si="4"/>
        <v>0.10913796411665246</v>
      </c>
    </row>
    <row r="26" spans="5:36" x14ac:dyDescent="0.3">
      <c r="E26">
        <v>24</v>
      </c>
      <c r="F26" t="s">
        <v>71</v>
      </c>
      <c r="G26">
        <v>34.978999999999999</v>
      </c>
      <c r="H26">
        <v>51.91</v>
      </c>
      <c r="I26">
        <v>-103.325</v>
      </c>
      <c r="J26">
        <v>51.91</v>
      </c>
      <c r="K26">
        <f t="shared" si="7"/>
        <v>65.905000000000015</v>
      </c>
      <c r="L26" s="2">
        <v>64.205000000000013</v>
      </c>
      <c r="M26" s="3">
        <v>1</v>
      </c>
      <c r="N26">
        <f t="shared" si="1"/>
        <v>9.9374634547882382E-2</v>
      </c>
      <c r="P26">
        <v>24</v>
      </c>
      <c r="Q26" t="s">
        <v>72</v>
      </c>
      <c r="R26">
        <v>32.792999999999999</v>
      </c>
      <c r="S26">
        <v>49.234000000000002</v>
      </c>
      <c r="T26">
        <v>-90</v>
      </c>
      <c r="U26">
        <v>49.234000000000002</v>
      </c>
      <c r="V26">
        <f t="shared" si="8"/>
        <v>60.353999999999978</v>
      </c>
      <c r="W26" s="2">
        <v>59.053999999999981</v>
      </c>
      <c r="X26" s="3">
        <v>0</v>
      </c>
      <c r="Y26">
        <f t="shared" si="5"/>
        <v>0.15007259781615262</v>
      </c>
      <c r="AA26">
        <v>24</v>
      </c>
      <c r="AB26" t="s">
        <v>73</v>
      </c>
      <c r="AC26">
        <v>32.936999999999998</v>
      </c>
      <c r="AD26">
        <v>49.345999999999997</v>
      </c>
      <c r="AE26">
        <v>-89.225999999999999</v>
      </c>
      <c r="AF26">
        <v>49.345999999999997</v>
      </c>
      <c r="AG26">
        <f t="shared" si="6"/>
        <v>60.624000000000009</v>
      </c>
      <c r="AH26" s="2">
        <v>59.524000000000008</v>
      </c>
      <c r="AI26" s="3">
        <v>1</v>
      </c>
      <c r="AJ26">
        <f t="shared" si="4"/>
        <v>2.3145278402592558E-2</v>
      </c>
    </row>
    <row r="27" spans="5:36" x14ac:dyDescent="0.3">
      <c r="E27">
        <v>25</v>
      </c>
      <c r="F27" t="s">
        <v>71</v>
      </c>
      <c r="G27">
        <v>35.853999999999999</v>
      </c>
      <c r="H27">
        <v>53.832999999999998</v>
      </c>
      <c r="I27">
        <v>-105.751</v>
      </c>
      <c r="J27">
        <v>53.832999999999998</v>
      </c>
      <c r="K27">
        <f t="shared" si="7"/>
        <v>67.605000000000018</v>
      </c>
      <c r="L27" s="2">
        <v>65.905000000000015</v>
      </c>
      <c r="M27" s="3">
        <v>0</v>
      </c>
      <c r="N27">
        <f t="shared" si="1"/>
        <v>2.0373459187834807E-2</v>
      </c>
      <c r="P27">
        <v>25</v>
      </c>
      <c r="Q27" t="s">
        <v>72</v>
      </c>
      <c r="R27">
        <v>31.044</v>
      </c>
      <c r="S27">
        <v>46.607999999999997</v>
      </c>
      <c r="T27">
        <v>-90</v>
      </c>
      <c r="U27">
        <v>46.607999999999997</v>
      </c>
      <c r="V27">
        <f t="shared" si="8"/>
        <v>61.653999999999975</v>
      </c>
      <c r="W27" s="2">
        <v>60.353999999999978</v>
      </c>
      <c r="X27" s="3">
        <v>1</v>
      </c>
      <c r="Y27">
        <f t="shared" si="5"/>
        <v>3.5705807171832138E-2</v>
      </c>
      <c r="AA27">
        <v>25</v>
      </c>
      <c r="AB27" t="s">
        <v>73</v>
      </c>
      <c r="AC27">
        <v>32.058999999999997</v>
      </c>
      <c r="AD27">
        <v>48.026000000000003</v>
      </c>
      <c r="AE27">
        <v>-90</v>
      </c>
      <c r="AF27">
        <v>48.026000000000003</v>
      </c>
      <c r="AG27">
        <f t="shared" si="6"/>
        <v>61.724000000000011</v>
      </c>
      <c r="AH27" s="2">
        <v>60.624000000000009</v>
      </c>
      <c r="AI27" s="3">
        <v>0</v>
      </c>
      <c r="AJ27">
        <f t="shared" si="4"/>
        <v>3.8666202213178623E-3</v>
      </c>
    </row>
    <row r="28" spans="5:36" x14ac:dyDescent="0.3">
      <c r="E28">
        <v>26</v>
      </c>
      <c r="F28" t="s">
        <v>71</v>
      </c>
      <c r="G28">
        <v>34.104999999999997</v>
      </c>
      <c r="H28">
        <v>50.73</v>
      </c>
      <c r="I28">
        <v>-100.574</v>
      </c>
      <c r="J28">
        <v>50.73</v>
      </c>
      <c r="K28">
        <f t="shared" si="7"/>
        <v>69.305000000000021</v>
      </c>
      <c r="L28" s="2">
        <v>67.605000000000018</v>
      </c>
      <c r="M28" s="3">
        <v>0</v>
      </c>
      <c r="N28">
        <f t="shared" si="1"/>
        <v>3.2732217071054308E-3</v>
      </c>
      <c r="P28">
        <v>26</v>
      </c>
      <c r="Q28" t="s">
        <v>72</v>
      </c>
      <c r="R28">
        <v>32.792999999999999</v>
      </c>
      <c r="S28">
        <v>49.238999999999997</v>
      </c>
      <c r="T28">
        <v>-89.225999999999999</v>
      </c>
      <c r="U28">
        <v>49.238999999999997</v>
      </c>
      <c r="V28">
        <f t="shared" si="8"/>
        <v>62.953999999999972</v>
      </c>
      <c r="W28" s="2">
        <v>61.653999999999975</v>
      </c>
      <c r="X28" s="3">
        <v>0</v>
      </c>
      <c r="Y28">
        <f t="shared" si="5"/>
        <v>6.8115133298278542E-3</v>
      </c>
      <c r="AA28">
        <v>26</v>
      </c>
      <c r="AB28" t="s">
        <v>73</v>
      </c>
      <c r="AC28">
        <v>33.814999999999998</v>
      </c>
      <c r="AD28">
        <v>50.658000000000001</v>
      </c>
      <c r="AE28">
        <v>-90</v>
      </c>
      <c r="AF28">
        <v>50.658000000000001</v>
      </c>
      <c r="AG28">
        <f t="shared" si="6"/>
        <v>62.824000000000012</v>
      </c>
      <c r="AH28" s="2">
        <v>61.724000000000011</v>
      </c>
      <c r="AI28" s="3">
        <v>0</v>
      </c>
      <c r="AJ28">
        <f t="shared" si="4"/>
        <v>5.088422619127503E-4</v>
      </c>
    </row>
    <row r="29" spans="5:36" x14ac:dyDescent="0.3">
      <c r="E29">
        <v>27</v>
      </c>
      <c r="F29" t="s">
        <v>71</v>
      </c>
      <c r="G29">
        <v>34.542000000000002</v>
      </c>
      <c r="H29">
        <v>51.426000000000002</v>
      </c>
      <c r="I29">
        <v>-104.21599999999999</v>
      </c>
      <c r="J29">
        <v>51.426000000000002</v>
      </c>
      <c r="K29">
        <f t="shared" si="7"/>
        <v>71.005000000000024</v>
      </c>
      <c r="L29" s="2">
        <v>69.305000000000021</v>
      </c>
      <c r="M29" s="3">
        <v>0</v>
      </c>
      <c r="N29">
        <f t="shared" si="1"/>
        <v>4.1210462774403188E-4</v>
      </c>
      <c r="P29">
        <v>27</v>
      </c>
      <c r="Q29" t="s">
        <v>72</v>
      </c>
      <c r="R29">
        <v>32.792999999999999</v>
      </c>
      <c r="S29">
        <v>49.234000000000002</v>
      </c>
      <c r="T29">
        <v>-90</v>
      </c>
      <c r="U29">
        <v>49.234000000000002</v>
      </c>
      <c r="W29" s="2">
        <v>62.953999999999972</v>
      </c>
      <c r="X29" s="3">
        <v>0</v>
      </c>
      <c r="AA29">
        <v>27</v>
      </c>
      <c r="AB29" t="s">
        <v>73</v>
      </c>
      <c r="AC29">
        <v>33.814999999999998</v>
      </c>
      <c r="AD29">
        <v>50.661999999999999</v>
      </c>
      <c r="AE29">
        <v>-89.245999999999995</v>
      </c>
      <c r="AF29">
        <v>50.661999999999999</v>
      </c>
      <c r="AH29" s="2">
        <v>62.824000000000012</v>
      </c>
      <c r="AI29" s="3">
        <v>0</v>
      </c>
      <c r="AJ29">
        <f t="shared" si="4"/>
        <v>5.2749382370863907E-5</v>
      </c>
    </row>
    <row r="30" spans="5:36" ht="15" thickBot="1" x14ac:dyDescent="0.35">
      <c r="E30">
        <v>28</v>
      </c>
      <c r="F30" t="s">
        <v>71</v>
      </c>
      <c r="G30">
        <v>34.978999999999999</v>
      </c>
      <c r="H30">
        <v>52.548999999999999</v>
      </c>
      <c r="I30">
        <v>-102.45</v>
      </c>
      <c r="J30">
        <v>52.548999999999999</v>
      </c>
      <c r="K30">
        <f t="shared" si="7"/>
        <v>72.705000000000027</v>
      </c>
      <c r="L30" s="2">
        <v>71.005000000000024</v>
      </c>
      <c r="M30" s="3">
        <v>0</v>
      </c>
      <c r="N30">
        <f t="shared" si="1"/>
        <v>4.0659401367224631E-5</v>
      </c>
      <c r="P30">
        <v>28</v>
      </c>
      <c r="Q30" t="s">
        <v>72</v>
      </c>
      <c r="R30">
        <v>33.667999999999999</v>
      </c>
      <c r="S30">
        <v>50.546999999999997</v>
      </c>
      <c r="T30">
        <v>-90</v>
      </c>
      <c r="U30">
        <v>50.546999999999997</v>
      </c>
      <c r="W30" s="4" t="s">
        <v>13</v>
      </c>
      <c r="X30" s="4">
        <v>0</v>
      </c>
      <c r="AA30">
        <v>28</v>
      </c>
      <c r="AB30" t="s">
        <v>73</v>
      </c>
      <c r="AC30">
        <v>33.814999999999998</v>
      </c>
      <c r="AD30">
        <v>50.661999999999999</v>
      </c>
      <c r="AE30">
        <v>-89.245999999999995</v>
      </c>
      <c r="AF30">
        <v>50.661999999999999</v>
      </c>
      <c r="AH30" s="4" t="s">
        <v>13</v>
      </c>
      <c r="AI30" s="4">
        <v>0</v>
      </c>
    </row>
    <row r="31" spans="5:36" x14ac:dyDescent="0.3">
      <c r="E31">
        <v>29</v>
      </c>
      <c r="F31" t="s">
        <v>71</v>
      </c>
      <c r="G31">
        <v>34.978999999999999</v>
      </c>
      <c r="H31">
        <v>52.063000000000002</v>
      </c>
      <c r="I31">
        <v>-104.036</v>
      </c>
      <c r="J31">
        <v>52.063000000000002</v>
      </c>
      <c r="K31">
        <f t="shared" si="7"/>
        <v>74.40500000000003</v>
      </c>
      <c r="L31" s="2">
        <v>72.705000000000027</v>
      </c>
      <c r="M31" s="3">
        <v>0</v>
      </c>
      <c r="N31">
        <f t="shared" si="1"/>
        <v>3.1436623135504283E-6</v>
      </c>
      <c r="P31">
        <v>29</v>
      </c>
      <c r="Q31" t="s">
        <v>72</v>
      </c>
      <c r="R31">
        <v>32.792999999999999</v>
      </c>
      <c r="S31">
        <v>49.238999999999997</v>
      </c>
      <c r="T31">
        <v>-90.774000000000001</v>
      </c>
      <c r="U31">
        <v>49.238999999999997</v>
      </c>
      <c r="AA31">
        <v>29</v>
      </c>
      <c r="AB31" t="s">
        <v>73</v>
      </c>
      <c r="AC31">
        <v>36.450000000000003</v>
      </c>
      <c r="AD31">
        <v>54.604999999999997</v>
      </c>
      <c r="AE31">
        <v>-90</v>
      </c>
      <c r="AF31">
        <v>54.604999999999997</v>
      </c>
    </row>
    <row r="32" spans="5:36" x14ac:dyDescent="0.3">
      <c r="E32">
        <v>30</v>
      </c>
      <c r="F32" t="s">
        <v>71</v>
      </c>
      <c r="G32">
        <v>34.542000000000002</v>
      </c>
      <c r="H32">
        <v>51.426000000000002</v>
      </c>
      <c r="I32">
        <v>-104.21599999999999</v>
      </c>
      <c r="J32">
        <v>51.426000000000002</v>
      </c>
      <c r="K32">
        <f t="shared" si="7"/>
        <v>76.105000000000032</v>
      </c>
      <c r="L32" s="2">
        <v>74.40500000000003</v>
      </c>
      <c r="M32" s="3">
        <v>0</v>
      </c>
      <c r="N32">
        <f t="shared" si="1"/>
        <v>1.9047247155027313E-7</v>
      </c>
      <c r="P32">
        <v>30</v>
      </c>
      <c r="Q32" t="s">
        <v>72</v>
      </c>
      <c r="R32">
        <v>33.667999999999999</v>
      </c>
      <c r="S32">
        <v>50.546999999999997</v>
      </c>
      <c r="T32">
        <v>-90</v>
      </c>
      <c r="U32">
        <v>50.546999999999997</v>
      </c>
      <c r="AA32">
        <v>30</v>
      </c>
      <c r="AB32" t="s">
        <v>73</v>
      </c>
      <c r="AC32">
        <v>36.011000000000003</v>
      </c>
      <c r="AD32">
        <v>53.947000000000003</v>
      </c>
      <c r="AE32">
        <v>-90</v>
      </c>
      <c r="AF32">
        <v>53.947000000000003</v>
      </c>
    </row>
    <row r="33" spans="5:32" x14ac:dyDescent="0.3">
      <c r="E33">
        <v>31</v>
      </c>
      <c r="F33" t="s">
        <v>71</v>
      </c>
      <c r="G33">
        <v>33.667999999999999</v>
      </c>
      <c r="H33">
        <v>50.152999999999999</v>
      </c>
      <c r="I33">
        <v>-104.589</v>
      </c>
      <c r="J33">
        <v>50.152999999999999</v>
      </c>
      <c r="L33" s="2">
        <v>76.105000000000032</v>
      </c>
      <c r="M33" s="3">
        <v>0</v>
      </c>
      <c r="N33">
        <f t="shared" si="1"/>
        <v>9.0437795081610109E-9</v>
      </c>
      <c r="P33">
        <v>31</v>
      </c>
      <c r="Q33" t="s">
        <v>72</v>
      </c>
      <c r="R33">
        <v>39.351999999999997</v>
      </c>
      <c r="S33">
        <v>59.085000000000001</v>
      </c>
      <c r="T33">
        <v>-89.355999999999995</v>
      </c>
      <c r="U33">
        <v>59.085000000000001</v>
      </c>
      <c r="AA33">
        <v>31</v>
      </c>
      <c r="AB33" t="s">
        <v>73</v>
      </c>
      <c r="AC33">
        <v>36.011000000000003</v>
      </c>
      <c r="AD33">
        <v>53.951000000000001</v>
      </c>
      <c r="AE33">
        <v>-89.293000000000006</v>
      </c>
      <c r="AF33">
        <v>53.951000000000001</v>
      </c>
    </row>
    <row r="34" spans="5:32" ht="15" thickBot="1" x14ac:dyDescent="0.35">
      <c r="E34">
        <v>32</v>
      </c>
      <c r="F34" t="s">
        <v>71</v>
      </c>
      <c r="G34">
        <v>37.164999999999999</v>
      </c>
      <c r="H34">
        <v>55.567</v>
      </c>
      <c r="I34">
        <v>-103.87</v>
      </c>
      <c r="J34">
        <v>55.567</v>
      </c>
      <c r="L34" s="4" t="s">
        <v>13</v>
      </c>
      <c r="M34" s="4">
        <v>0</v>
      </c>
      <c r="P34">
        <v>32</v>
      </c>
      <c r="Q34" t="s">
        <v>72</v>
      </c>
      <c r="R34">
        <v>38.04</v>
      </c>
      <c r="S34">
        <v>57.112000000000002</v>
      </c>
      <c r="T34">
        <v>-90</v>
      </c>
      <c r="U34">
        <v>57.112000000000002</v>
      </c>
      <c r="AA34">
        <v>32</v>
      </c>
      <c r="AB34" t="s">
        <v>73</v>
      </c>
      <c r="AC34">
        <v>36.011000000000003</v>
      </c>
      <c r="AD34">
        <v>53.947000000000003</v>
      </c>
      <c r="AE34">
        <v>-90</v>
      </c>
      <c r="AF34">
        <v>53.947000000000003</v>
      </c>
    </row>
    <row r="35" spans="5:32" x14ac:dyDescent="0.3">
      <c r="E35">
        <v>33</v>
      </c>
      <c r="F35" t="s">
        <v>71</v>
      </c>
      <c r="G35">
        <v>37.164999999999999</v>
      </c>
      <c r="H35">
        <v>55.255000000000003</v>
      </c>
      <c r="I35">
        <v>-103.20099999999999</v>
      </c>
      <c r="J35">
        <v>55.255000000000003</v>
      </c>
      <c r="P35">
        <v>33</v>
      </c>
      <c r="Q35" t="s">
        <v>72</v>
      </c>
      <c r="R35">
        <v>35.853999999999999</v>
      </c>
      <c r="S35">
        <v>53.829000000000001</v>
      </c>
      <c r="T35">
        <v>-90</v>
      </c>
      <c r="U35">
        <v>53.829000000000001</v>
      </c>
      <c r="AA35">
        <v>33</v>
      </c>
      <c r="AB35" t="s">
        <v>73</v>
      </c>
      <c r="AC35">
        <v>34.694000000000003</v>
      </c>
      <c r="AD35">
        <v>51.973999999999997</v>
      </c>
      <c r="AE35">
        <v>-90</v>
      </c>
      <c r="AF35">
        <v>51.973999999999997</v>
      </c>
    </row>
    <row r="36" spans="5:32" x14ac:dyDescent="0.3">
      <c r="E36">
        <v>34</v>
      </c>
      <c r="F36" t="s">
        <v>71</v>
      </c>
      <c r="G36">
        <v>34.542000000000002</v>
      </c>
      <c r="H36">
        <v>51.764000000000003</v>
      </c>
      <c r="I36">
        <v>-102.60899999999999</v>
      </c>
      <c r="J36">
        <v>51.764000000000003</v>
      </c>
      <c r="P36">
        <v>34</v>
      </c>
      <c r="Q36" t="s">
        <v>72</v>
      </c>
      <c r="R36">
        <v>36.290999999999997</v>
      </c>
      <c r="S36">
        <v>54.485999999999997</v>
      </c>
      <c r="T36">
        <v>-90</v>
      </c>
      <c r="U36">
        <v>54.485999999999997</v>
      </c>
      <c r="AA36">
        <v>34</v>
      </c>
      <c r="AB36" t="s">
        <v>73</v>
      </c>
      <c r="AC36">
        <v>32.936999999999998</v>
      </c>
      <c r="AD36">
        <v>49.345999999999997</v>
      </c>
      <c r="AE36">
        <v>-89.225999999999999</v>
      </c>
      <c r="AF36">
        <v>49.345999999999997</v>
      </c>
    </row>
    <row r="37" spans="5:32" x14ac:dyDescent="0.3">
      <c r="E37">
        <v>35</v>
      </c>
      <c r="F37" t="s">
        <v>71</v>
      </c>
      <c r="G37">
        <v>35.853999999999999</v>
      </c>
      <c r="H37">
        <v>53.829000000000001</v>
      </c>
      <c r="I37">
        <v>-102.836</v>
      </c>
      <c r="J37">
        <v>53.829000000000001</v>
      </c>
      <c r="P37">
        <v>35</v>
      </c>
      <c r="Q37" t="s">
        <v>72</v>
      </c>
      <c r="R37">
        <v>36.290999999999997</v>
      </c>
      <c r="S37">
        <v>54.49</v>
      </c>
      <c r="T37">
        <v>-90</v>
      </c>
      <c r="U37">
        <v>54.49</v>
      </c>
      <c r="AA37">
        <v>35</v>
      </c>
      <c r="AB37" t="s">
        <v>73</v>
      </c>
      <c r="AC37">
        <v>33.814999999999998</v>
      </c>
      <c r="AD37">
        <v>50.661999999999999</v>
      </c>
      <c r="AE37">
        <v>-89.245999999999995</v>
      </c>
      <c r="AF37">
        <v>50.661999999999999</v>
      </c>
    </row>
    <row r="38" spans="5:32" x14ac:dyDescent="0.3">
      <c r="E38">
        <v>36</v>
      </c>
      <c r="F38" t="s">
        <v>71</v>
      </c>
      <c r="G38">
        <v>36.728000000000002</v>
      </c>
      <c r="H38">
        <v>54.77</v>
      </c>
      <c r="I38">
        <v>-104.036</v>
      </c>
      <c r="J38">
        <v>54.77</v>
      </c>
      <c r="P38">
        <v>36</v>
      </c>
      <c r="Q38" t="s">
        <v>72</v>
      </c>
      <c r="R38">
        <v>37.164999999999999</v>
      </c>
      <c r="S38">
        <v>55.798999999999999</v>
      </c>
      <c r="T38">
        <v>-90</v>
      </c>
      <c r="U38">
        <v>55.798999999999999</v>
      </c>
      <c r="AA38">
        <v>36</v>
      </c>
      <c r="AB38" t="s">
        <v>73</v>
      </c>
      <c r="AC38">
        <v>33.814999999999998</v>
      </c>
      <c r="AD38">
        <v>50.658000000000001</v>
      </c>
      <c r="AE38">
        <v>90</v>
      </c>
      <c r="AF38">
        <v>50.658000000000001</v>
      </c>
    </row>
    <row r="39" spans="5:32" x14ac:dyDescent="0.3">
      <c r="E39">
        <v>37</v>
      </c>
      <c r="F39" t="s">
        <v>71</v>
      </c>
      <c r="G39">
        <v>37.164999999999999</v>
      </c>
      <c r="H39">
        <v>55.255000000000003</v>
      </c>
      <c r="I39">
        <v>-103.20099999999999</v>
      </c>
      <c r="J39">
        <v>55.255000000000003</v>
      </c>
      <c r="P39">
        <v>37</v>
      </c>
      <c r="Q39" t="s">
        <v>72</v>
      </c>
      <c r="R39">
        <v>34.104999999999997</v>
      </c>
      <c r="S39">
        <v>51.204000000000001</v>
      </c>
      <c r="T39">
        <v>-90</v>
      </c>
      <c r="U39">
        <v>51.204000000000001</v>
      </c>
      <c r="AA39">
        <v>37</v>
      </c>
      <c r="AB39" t="s">
        <v>73</v>
      </c>
      <c r="AC39">
        <v>32.936999999999998</v>
      </c>
      <c r="AD39">
        <v>49.345999999999997</v>
      </c>
      <c r="AE39">
        <v>90.774000000000001</v>
      </c>
      <c r="AF39">
        <v>49.345999999999997</v>
      </c>
    </row>
    <row r="40" spans="5:32" x14ac:dyDescent="0.3">
      <c r="E40">
        <v>38</v>
      </c>
      <c r="F40" t="s">
        <v>71</v>
      </c>
      <c r="G40">
        <v>38.04</v>
      </c>
      <c r="H40">
        <v>57.036000000000001</v>
      </c>
      <c r="I40">
        <v>-102.095</v>
      </c>
      <c r="J40">
        <v>57.036000000000001</v>
      </c>
      <c r="P40">
        <v>38</v>
      </c>
      <c r="Q40" t="s">
        <v>72</v>
      </c>
      <c r="R40">
        <v>33.667999999999999</v>
      </c>
      <c r="S40">
        <v>50.551000000000002</v>
      </c>
      <c r="T40">
        <v>-89.256</v>
      </c>
      <c r="U40">
        <v>50.551000000000002</v>
      </c>
      <c r="AA40">
        <v>38</v>
      </c>
      <c r="AB40" t="s">
        <v>73</v>
      </c>
      <c r="AC40">
        <v>32.497999999999998</v>
      </c>
      <c r="AD40">
        <v>48.683999999999997</v>
      </c>
      <c r="AE40">
        <v>90</v>
      </c>
      <c r="AF40">
        <v>48.683999999999997</v>
      </c>
    </row>
    <row r="41" spans="5:32" x14ac:dyDescent="0.3">
      <c r="E41">
        <v>39</v>
      </c>
      <c r="F41" t="s">
        <v>71</v>
      </c>
      <c r="G41">
        <v>39.789000000000001</v>
      </c>
      <c r="H41">
        <v>59.741</v>
      </c>
      <c r="I41">
        <v>-102.184</v>
      </c>
      <c r="J41">
        <v>59.741</v>
      </c>
      <c r="P41">
        <v>39</v>
      </c>
      <c r="Q41" t="s">
        <v>72</v>
      </c>
      <c r="R41">
        <v>34.104999999999997</v>
      </c>
      <c r="S41">
        <v>51.207999999999998</v>
      </c>
      <c r="T41">
        <v>-89.265000000000001</v>
      </c>
      <c r="U41">
        <v>51.207999999999998</v>
      </c>
      <c r="AA41">
        <v>39</v>
      </c>
      <c r="AB41" t="s">
        <v>73</v>
      </c>
      <c r="AC41">
        <v>32.497999999999998</v>
      </c>
      <c r="AD41">
        <v>48.689</v>
      </c>
      <c r="AE41">
        <v>89.215000000000003</v>
      </c>
      <c r="AF41">
        <v>48.689</v>
      </c>
    </row>
    <row r="42" spans="5:32" x14ac:dyDescent="0.3">
      <c r="E42">
        <v>40</v>
      </c>
      <c r="F42" t="s">
        <v>71</v>
      </c>
      <c r="G42">
        <v>38.914000000000001</v>
      </c>
      <c r="H42">
        <v>58.395000000000003</v>
      </c>
      <c r="I42">
        <v>-98.403000000000006</v>
      </c>
      <c r="J42">
        <v>58.395000000000003</v>
      </c>
      <c r="P42">
        <v>40</v>
      </c>
      <c r="Q42" t="s">
        <v>72</v>
      </c>
      <c r="R42">
        <v>33.667999999999999</v>
      </c>
      <c r="S42">
        <v>50.551000000000002</v>
      </c>
      <c r="T42">
        <v>-90.744</v>
      </c>
      <c r="U42">
        <v>50.551000000000002</v>
      </c>
    </row>
    <row r="43" spans="5:32" x14ac:dyDescent="0.3">
      <c r="E43">
        <v>41</v>
      </c>
      <c r="F43" t="s">
        <v>71</v>
      </c>
      <c r="G43">
        <v>40.225999999999999</v>
      </c>
      <c r="H43">
        <v>59.968000000000004</v>
      </c>
      <c r="I43">
        <v>-95.024000000000001</v>
      </c>
      <c r="J43">
        <v>59.968000000000004</v>
      </c>
    </row>
    <row r="46" spans="5:32" x14ac:dyDescent="0.3">
      <c r="AA46">
        <v>40</v>
      </c>
      <c r="AB46" t="s">
        <v>14</v>
      </c>
      <c r="AC46">
        <v>34.591999999999999</v>
      </c>
      <c r="AD46">
        <v>51.823999999999998</v>
      </c>
      <c r="AE46">
        <v>-71.147999999999996</v>
      </c>
      <c r="AF46">
        <v>51.823999999999998</v>
      </c>
    </row>
    <row r="47" spans="5:32" x14ac:dyDescent="0.3">
      <c r="P47">
        <v>41</v>
      </c>
      <c r="Q47" t="s">
        <v>14</v>
      </c>
      <c r="R47">
        <v>34.148000000000003</v>
      </c>
      <c r="S47">
        <v>51.253999999999998</v>
      </c>
      <c r="T47">
        <v>-89.980999999999995</v>
      </c>
      <c r="U47">
        <v>51.253999999999998</v>
      </c>
      <c r="AA47">
        <v>41</v>
      </c>
      <c r="AB47" t="s">
        <v>15</v>
      </c>
      <c r="AC47">
        <v>1.5029999999999999</v>
      </c>
      <c r="AD47">
        <v>2.2519999999999998</v>
      </c>
      <c r="AE47">
        <v>55.191000000000003</v>
      </c>
      <c r="AF47">
        <v>2.2519999999999998</v>
      </c>
    </row>
    <row r="48" spans="5:32" x14ac:dyDescent="0.3">
      <c r="E48">
        <v>42</v>
      </c>
      <c r="F48" t="s">
        <v>14</v>
      </c>
      <c r="G48">
        <v>36.162999999999997</v>
      </c>
      <c r="H48">
        <v>54.005000000000003</v>
      </c>
      <c r="I48">
        <v>-104.664</v>
      </c>
      <c r="J48">
        <v>54.005000000000003</v>
      </c>
      <c r="P48">
        <v>42</v>
      </c>
      <c r="Q48" t="s">
        <v>15</v>
      </c>
      <c r="R48">
        <v>1.8169999999999999</v>
      </c>
      <c r="S48">
        <v>2.766</v>
      </c>
      <c r="T48">
        <v>0.437</v>
      </c>
      <c r="U48">
        <v>2.766</v>
      </c>
      <c r="AA48">
        <v>42</v>
      </c>
      <c r="AB48" t="s">
        <v>16</v>
      </c>
      <c r="AC48">
        <v>32.058999999999997</v>
      </c>
      <c r="AD48">
        <v>48.026000000000003</v>
      </c>
      <c r="AE48">
        <v>-90</v>
      </c>
      <c r="AF48">
        <v>48.026000000000003</v>
      </c>
    </row>
    <row r="49" spans="5:32" x14ac:dyDescent="0.3">
      <c r="E49">
        <v>43</v>
      </c>
      <c r="F49" t="s">
        <v>15</v>
      </c>
      <c r="G49">
        <v>2.2869999999999999</v>
      </c>
      <c r="H49">
        <v>3.4430000000000001</v>
      </c>
      <c r="I49">
        <v>2.9820000000000002</v>
      </c>
      <c r="J49">
        <v>3.4430000000000001</v>
      </c>
      <c r="P49">
        <v>43</v>
      </c>
      <c r="Q49" t="s">
        <v>16</v>
      </c>
      <c r="R49">
        <v>30.17</v>
      </c>
      <c r="S49">
        <v>44.643999999999998</v>
      </c>
      <c r="T49">
        <v>-90.796000000000006</v>
      </c>
      <c r="U49">
        <v>44.643999999999998</v>
      </c>
      <c r="AA49">
        <v>43</v>
      </c>
      <c r="AB49" t="s">
        <v>17</v>
      </c>
      <c r="AC49">
        <v>39.524000000000001</v>
      </c>
      <c r="AD49">
        <v>59.213999999999999</v>
      </c>
      <c r="AE49">
        <v>90.774000000000001</v>
      </c>
      <c r="AF49">
        <v>59.213999999999999</v>
      </c>
    </row>
    <row r="50" spans="5:32" x14ac:dyDescent="0.3">
      <c r="E50">
        <v>44</v>
      </c>
      <c r="F50" t="s">
        <v>16</v>
      </c>
      <c r="G50">
        <v>31.919</v>
      </c>
      <c r="H50">
        <v>47.347000000000001</v>
      </c>
      <c r="I50">
        <v>-109.747</v>
      </c>
      <c r="J50">
        <v>47.347000000000001</v>
      </c>
      <c r="P50">
        <v>44</v>
      </c>
      <c r="Q50" t="s">
        <v>17</v>
      </c>
      <c r="R50">
        <v>39.351999999999997</v>
      </c>
      <c r="S50">
        <v>59.085000000000001</v>
      </c>
      <c r="T50">
        <v>-89.144999999999996</v>
      </c>
      <c r="U50">
        <v>59.085000000000001</v>
      </c>
    </row>
    <row r="51" spans="5:32" x14ac:dyDescent="0.3">
      <c r="E51">
        <v>45</v>
      </c>
      <c r="F51" t="s">
        <v>17</v>
      </c>
      <c r="G51">
        <v>42.85</v>
      </c>
      <c r="H51">
        <v>63.95</v>
      </c>
      <c r="I51">
        <v>-95.024000000000001</v>
      </c>
      <c r="J51">
        <v>63.95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5613D</vt:lpstr>
      <vt:lpstr>7028B</vt:lpstr>
      <vt:lpstr>5275C</vt:lpstr>
      <vt:lpstr>5134B</vt:lpstr>
      <vt:lpstr>6809B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Stutzman</dc:creator>
  <cp:lastModifiedBy>Marcy Stutzman</cp:lastModifiedBy>
  <dcterms:created xsi:type="dcterms:W3CDTF">2015-03-05T16:02:37Z</dcterms:created>
  <dcterms:modified xsi:type="dcterms:W3CDTF">2015-03-19T15:33:18Z</dcterms:modified>
</cp:coreProperties>
</file>