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CC270128-BFA9-1F45-98BB-B7759DB1055B}" xr6:coauthVersionLast="36" xr6:coauthVersionMax="36" xr10:uidLastSave="{00000000-0000-0000-0000-000000000000}"/>
  <bookViews>
    <workbookView xWindow="240" yWindow="460" windowWidth="29460" windowHeight="18860" activeTab="1" xr2:uid="{00000000-000D-0000-FFFF-FFFF00000000}"/>
  </bookViews>
  <sheets>
    <sheet name="CEBAF-UITF" sheetId="1" r:id="rId1"/>
    <sheet name="GTS" sheetId="2" r:id="rId2"/>
    <sheet name="LERF-FEL" sheetId="3" r:id="rId3"/>
  </sheets>
  <calcPr calcId="181029"/>
</workbook>
</file>

<file path=xl/calcChain.xml><?xml version="1.0" encoding="utf-8"?>
<calcChain xmlns="http://schemas.openxmlformats.org/spreadsheetml/2006/main">
  <c r="E71" i="3" l="1"/>
  <c r="E70" i="3"/>
  <c r="E69" i="3"/>
  <c r="E68" i="3"/>
  <c r="E67" i="3"/>
  <c r="E66" i="3"/>
  <c r="E65" i="3"/>
  <c r="E64" i="3"/>
  <c r="C64" i="3" s="1"/>
  <c r="E63" i="3"/>
  <c r="E62" i="3"/>
  <c r="E61" i="3"/>
  <c r="E60" i="3"/>
  <c r="E59" i="3"/>
  <c r="E58" i="3"/>
  <c r="E57" i="3"/>
  <c r="E56" i="3"/>
  <c r="E55" i="3"/>
  <c r="C55" i="3" s="1"/>
  <c r="E54" i="3"/>
  <c r="C54" i="3"/>
  <c r="E53" i="3"/>
  <c r="E52" i="3"/>
  <c r="E51" i="3"/>
  <c r="E50" i="3"/>
  <c r="C50" i="3"/>
  <c r="E49" i="3"/>
  <c r="E48" i="3"/>
  <c r="E47" i="3"/>
  <c r="E46" i="3"/>
  <c r="C46" i="3" s="1"/>
  <c r="E45" i="3"/>
  <c r="E44" i="3"/>
  <c r="E43" i="3"/>
  <c r="C43" i="3" s="1"/>
  <c r="E42" i="3"/>
  <c r="E41" i="3"/>
  <c r="E39" i="3"/>
  <c r="E38" i="3"/>
  <c r="E37" i="3"/>
  <c r="E36" i="3"/>
  <c r="C36" i="3" s="1"/>
  <c r="E35" i="3"/>
  <c r="C35" i="3"/>
  <c r="E34" i="3"/>
  <c r="E33" i="3"/>
  <c r="E32" i="3"/>
  <c r="E31" i="3"/>
  <c r="E30" i="3"/>
  <c r="E29" i="3"/>
  <c r="E28" i="3"/>
  <c r="E27" i="3"/>
  <c r="C27" i="3" s="1"/>
  <c r="E26" i="3"/>
  <c r="E25" i="3"/>
  <c r="E24" i="3"/>
  <c r="C14" i="3"/>
  <c r="A14" i="3"/>
  <c r="K4" i="3"/>
  <c r="D8" i="3" s="1"/>
  <c r="J2" i="3"/>
  <c r="C71" i="3" s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86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24" i="1"/>
  <c r="J2" i="1"/>
  <c r="J2" i="2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86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24" i="1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41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C24" i="2"/>
  <c r="E24" i="2"/>
  <c r="C14" i="2"/>
  <c r="A14" i="2"/>
  <c r="K4" i="2"/>
  <c r="Q4" i="2" s="1"/>
  <c r="C37" i="3" l="1"/>
  <c r="C56" i="3"/>
  <c r="C66" i="3"/>
  <c r="C48" i="3"/>
  <c r="C49" i="3"/>
  <c r="C15" i="3"/>
  <c r="C68" i="3"/>
  <c r="C42" i="3"/>
  <c r="C60" i="3"/>
  <c r="C39" i="3"/>
  <c r="C58" i="3"/>
  <c r="C31" i="3"/>
  <c r="C24" i="3"/>
  <c r="C52" i="3"/>
  <c r="C61" i="3"/>
  <c r="C70" i="3"/>
  <c r="C29" i="3"/>
  <c r="C30" i="3"/>
  <c r="C67" i="3"/>
  <c r="C33" i="3"/>
  <c r="C25" i="3"/>
  <c r="C44" i="3"/>
  <c r="C62" i="3"/>
  <c r="L10" i="3"/>
  <c r="L11" i="3" s="1"/>
  <c r="K9" i="3"/>
  <c r="P9" i="3" s="1"/>
  <c r="Q4" i="3"/>
  <c r="C26" i="3"/>
  <c r="C32" i="3"/>
  <c r="C38" i="3"/>
  <c r="C45" i="3"/>
  <c r="C51" i="3"/>
  <c r="C57" i="3"/>
  <c r="C63" i="3"/>
  <c r="C69" i="3"/>
  <c r="C28" i="3"/>
  <c r="C34" i="3"/>
  <c r="C41" i="3"/>
  <c r="C47" i="3"/>
  <c r="C53" i="3"/>
  <c r="C59" i="3"/>
  <c r="C65" i="3"/>
  <c r="C15" i="2"/>
  <c r="J16" i="2" s="1"/>
  <c r="L16" i="2" s="1"/>
  <c r="D8" i="2"/>
  <c r="A14" i="1"/>
  <c r="C14" i="1"/>
  <c r="C15" i="1" s="1"/>
  <c r="K4" i="1"/>
  <c r="Q4" i="1" s="1"/>
  <c r="J15" i="3" l="1"/>
  <c r="L15" i="3" s="1"/>
  <c r="J16" i="3"/>
  <c r="L16" i="3" s="1"/>
  <c r="J15" i="2"/>
  <c r="L15" i="2" s="1"/>
  <c r="K9" i="2"/>
  <c r="P9" i="2" s="1"/>
  <c r="L10" i="2"/>
  <c r="L11" i="2" s="1"/>
  <c r="D8" i="1"/>
  <c r="L10" i="1" s="1"/>
  <c r="L11" i="1" s="1"/>
  <c r="J16" i="1"/>
  <c r="L16" i="1" s="1"/>
  <c r="J15" i="1"/>
  <c r="L15" i="1" s="1"/>
  <c r="K9" i="1" l="1"/>
  <c r="P9" i="1" s="1"/>
</calcChain>
</file>

<file path=xl/sharedStrings.xml><?xml version="1.0" encoding="utf-8"?>
<sst xmlns="http://schemas.openxmlformats.org/spreadsheetml/2006/main" count="123" uniqueCount="40">
  <si>
    <t>Initial vital statistics:</t>
  </si>
  <si>
    <t>Blue boxes are calculated based on yellow entry.</t>
  </si>
  <si>
    <t>The system is pumped to a vacuum to prepare for refill with SF6.  The final vacuum level is entered below.</t>
  </si>
  <si>
    <t>Enter final vacuum in Torr</t>
  </si>
  <si>
    <t>Calculated pressure in atmospheres =</t>
  </si>
  <si>
    <t xml:space="preserve">Gauge reading in inches of mercury = </t>
  </si>
  <si>
    <t xml:space="preserve">Number of moles of any gas (n) in the tank volume when pumped to vacuum level entered.   </t>
  </si>
  <si>
    <t>T (25C) = 298 Kelvin</t>
  </si>
  <si>
    <t>R=0.08206L-atm/k-mol   (Ideal Gas Law constant)</t>
  </si>
  <si>
    <t>PV=nRT, So n=PV/RT</t>
  </si>
  <si>
    <t>moles</t>
  </si>
  <si>
    <t>Molecular weight of air = 29g/mol</t>
  </si>
  <si>
    <t xml:space="preserve">Therefore each pumpdown of the tank from air, leaves </t>
  </si>
  <si>
    <t>grams of air to mix with the SF6</t>
  </si>
  <si>
    <t>Molecular weight of SF6 = 146g/mol</t>
  </si>
  <si>
    <t xml:space="preserve">Therefore each pumpdown of the tank from SF6, leaves behind </t>
  </si>
  <si>
    <t>grams of SF6 to be vented to air when the tank opens</t>
  </si>
  <si>
    <t>pounds of SF6 (liquid or vapor)</t>
  </si>
  <si>
    <t>System pressurization calculations:</t>
  </si>
  <si>
    <t>How many moles of gas are contained in the system when pressurized to</t>
  </si>
  <si>
    <t>psig?</t>
  </si>
  <si>
    <t xml:space="preserve">psig is </t>
  </si>
  <si>
    <t>atmospheres</t>
  </si>
  <si>
    <t>n= PV/RT =</t>
  </si>
  <si>
    <t>moles of gas</t>
  </si>
  <si>
    <t>When this gas is pure SF6, it weighs</t>
  </si>
  <si>
    <t>grams</t>
  </si>
  <si>
    <t>pounds</t>
  </si>
  <si>
    <t>When this gas is pure air, it weighs</t>
  </si>
  <si>
    <t>volume in liters =</t>
  </si>
  <si>
    <t>TANK PSI</t>
  </si>
  <si>
    <t>LBS mass of SF6</t>
  </si>
  <si>
    <t>Inches of HG vacuum</t>
  </si>
  <si>
    <t>SF6 gas management table for UITF and CEBAF Glassman tanks.</t>
  </si>
  <si>
    <t>" vacuum below this line</t>
  </si>
  <si>
    <t>ft3 for GTS Glassman</t>
  </si>
  <si>
    <t>Aluminum Cylinders hold 75lbs of SF6. They have an empty weight of 49.5lbs</t>
  </si>
  <si>
    <t xml:space="preserve">which means that when filled with SF6 to their normal maximum volume, the cylinder will weigh 125lbs. </t>
  </si>
  <si>
    <t>Pressure in Atm</t>
  </si>
  <si>
    <t>ft3 for UITF or CEBAF Glassman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</si>
</sst>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,Bold"/>
    </font>
    <font>
      <b/>
      <sz val="11"/>
      <color theme="1"/>
      <name val="Calibri"/>
      <family val="2"/>
      <scheme val="minor"/>
    </font>
    <font>
      <b/>
      <sz val="12"/>
      <color theme="1"/>
      <name val="Calibri,Bold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/>
    <xf numFmtId="0" fontId="0" fillId="4" borderId="0" xfId="0" applyFill="1"/>
    <xf numFmtId="0" fontId="0" fillId="2" borderId="0" xfId="0" applyFont="1" applyFill="1"/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0" fontId="5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24</xdr:row>
      <xdr:rowOff>0</xdr:rowOff>
    </xdr:from>
    <xdr:to>
      <xdr:col>16</xdr:col>
      <xdr:colOff>50800</xdr:colOff>
      <xdr:row>35</xdr:row>
      <xdr:rowOff>124460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905D6-BE49-5940-BF05-A7D417DC4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080" y="4632960"/>
          <a:ext cx="5537200" cy="224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25</xdr:row>
      <xdr:rowOff>81280</xdr:rowOff>
    </xdr:from>
    <xdr:to>
      <xdr:col>15</xdr:col>
      <xdr:colOff>40640</xdr:colOff>
      <xdr:row>36</xdr:row>
      <xdr:rowOff>185420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4C5D70-3184-674F-AB6A-04E9B6C4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5360" y="4907280"/>
          <a:ext cx="5537200" cy="224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25</xdr:row>
      <xdr:rowOff>81280</xdr:rowOff>
    </xdr:from>
    <xdr:to>
      <xdr:col>15</xdr:col>
      <xdr:colOff>167640</xdr:colOff>
      <xdr:row>36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B7CB76-D1DA-3042-AF42-3D2F6EF61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4843780"/>
          <a:ext cx="5552440" cy="221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6"/>
  <sheetViews>
    <sheetView topLeftCell="A4" zoomScale="125" zoomScaleNormal="125" workbookViewId="0">
      <selection activeCell="A24" sqref="A24:C24"/>
    </sheetView>
  </sheetViews>
  <sheetFormatPr baseColWidth="10" defaultColWidth="8.83203125" defaultRowHeight="15"/>
  <cols>
    <col min="7" max="7" width="10.1640625" customWidth="1"/>
    <col min="15" max="15" width="10.33203125" customWidth="1"/>
    <col min="18" max="18" width="6.6640625" customWidth="1"/>
  </cols>
  <sheetData>
    <row r="1" spans="1:17">
      <c r="A1" t="s">
        <v>0</v>
      </c>
      <c r="D1" t="s">
        <v>1</v>
      </c>
    </row>
    <row r="2" spans="1:17">
      <c r="A2">
        <v>25</v>
      </c>
      <c r="B2" t="s">
        <v>39</v>
      </c>
      <c r="E2" s="5"/>
      <c r="G2" t="s">
        <v>29</v>
      </c>
      <c r="J2" s="2">
        <f>A2*28.3168</f>
        <v>707.92000000000007</v>
      </c>
    </row>
    <row r="3" spans="1:17">
      <c r="A3" t="s">
        <v>2</v>
      </c>
    </row>
    <row r="4" spans="1:17">
      <c r="A4" t="s">
        <v>3</v>
      </c>
      <c r="E4" s="1">
        <v>10</v>
      </c>
      <c r="G4" t="s">
        <v>4</v>
      </c>
      <c r="K4" s="2">
        <f xml:space="preserve"> E4/760</f>
        <v>1.3157894736842105E-2</v>
      </c>
      <c r="M4" t="s">
        <v>5</v>
      </c>
      <c r="Q4" s="2">
        <f>29.92-(K4*29.92)</f>
        <v>29.526315789473685</v>
      </c>
    </row>
    <row r="5" spans="1:17">
      <c r="A5" t="s">
        <v>6</v>
      </c>
    </row>
    <row r="6" spans="1:17">
      <c r="A6" t="s">
        <v>7</v>
      </c>
    </row>
    <row r="7" spans="1:17">
      <c r="A7" t="s">
        <v>8</v>
      </c>
    </row>
    <row r="8" spans="1:17">
      <c r="A8" t="s">
        <v>9</v>
      </c>
      <c r="D8" s="2">
        <f>(K4*J2)/(0.08206*298)</f>
        <v>0.38091038485938689</v>
      </c>
      <c r="E8" s="2" t="s">
        <v>10</v>
      </c>
      <c r="G8" s="3"/>
    </row>
    <row r="9" spans="1:17">
      <c r="A9" t="s">
        <v>11</v>
      </c>
      <c r="E9" t="s">
        <v>12</v>
      </c>
      <c r="K9" s="2">
        <f>D8*29</f>
        <v>11.046401160922219</v>
      </c>
      <c r="L9" t="s">
        <v>13</v>
      </c>
      <c r="P9">
        <f>K9*0.00220462</f>
        <v>2.4353116927392341E-2</v>
      </c>
    </row>
    <row r="10" spans="1:17">
      <c r="A10" t="s">
        <v>14</v>
      </c>
      <c r="E10" t="s">
        <v>15</v>
      </c>
      <c r="L10" s="2">
        <f>D8*146</f>
        <v>55.612916189470482</v>
      </c>
      <c r="M10" t="s">
        <v>16</v>
      </c>
    </row>
    <row r="11" spans="1:17">
      <c r="L11" s="2">
        <f>L10*0.00220462</f>
        <v>0.12260534728963042</v>
      </c>
      <c r="M11" t="s">
        <v>17</v>
      </c>
    </row>
    <row r="12" spans="1:17">
      <c r="A12" t="s">
        <v>18</v>
      </c>
      <c r="L12" s="3"/>
    </row>
    <row r="13" spans="1:17">
      <c r="A13" t="s">
        <v>19</v>
      </c>
      <c r="H13" s="1">
        <v>60</v>
      </c>
      <c r="I13" t="s">
        <v>20</v>
      </c>
    </row>
    <row r="14" spans="1:17">
      <c r="A14" s="2">
        <f>H13</f>
        <v>60</v>
      </c>
      <c r="B14" t="s">
        <v>21</v>
      </c>
      <c r="C14" s="2">
        <f>(H13+14.696)/14.696</f>
        <v>5.0827436037016875</v>
      </c>
      <c r="D14" t="s">
        <v>22</v>
      </c>
    </row>
    <row r="15" spans="1:17">
      <c r="A15" t="s">
        <v>23</v>
      </c>
      <c r="C15" s="2">
        <f>(C14*J2)/(0.08206*298)</f>
        <v>147.14130648929736</v>
      </c>
      <c r="D15" t="s">
        <v>24</v>
      </c>
      <c r="F15" t="s">
        <v>25</v>
      </c>
      <c r="J15" s="2">
        <f>C15*146</f>
        <v>21482.630747437415</v>
      </c>
      <c r="K15" t="s">
        <v>26</v>
      </c>
      <c r="L15" s="2">
        <f>J15*0.00220462</f>
        <v>47.361037398415476</v>
      </c>
      <c r="M15" t="s">
        <v>27</v>
      </c>
    </row>
    <row r="16" spans="1:17">
      <c r="F16" t="s">
        <v>28</v>
      </c>
      <c r="J16" s="2">
        <f>C15*29</f>
        <v>4267.0978881896235</v>
      </c>
      <c r="K16" t="s">
        <v>26</v>
      </c>
      <c r="L16" s="2">
        <f>J16*0.00220462</f>
        <v>9.4073293462606085</v>
      </c>
      <c r="M16" t="s">
        <v>27</v>
      </c>
    </row>
    <row r="21" spans="1:15">
      <c r="A21" t="s">
        <v>33</v>
      </c>
      <c r="H21" s="7" t="s">
        <v>36</v>
      </c>
    </row>
    <row r="22" spans="1:15">
      <c r="H22" s="8" t="s">
        <v>37</v>
      </c>
    </row>
    <row r="23" spans="1:15" ht="16" thickBot="1">
      <c r="A23" t="s">
        <v>30</v>
      </c>
      <c r="C23" t="s">
        <v>31</v>
      </c>
      <c r="E23" t="s">
        <v>38</v>
      </c>
      <c r="G23" t="s">
        <v>31</v>
      </c>
    </row>
    <row r="24" spans="1:15" ht="16" thickBot="1">
      <c r="A24" s="10">
        <v>60</v>
      </c>
      <c r="B24" s="11"/>
      <c r="C24" s="12">
        <f>(E24*$J$2)/(0.08206*298)*146*0.00220462</f>
        <v>47.361037398415476</v>
      </c>
      <c r="E24" s="3">
        <f>(A24+14.696)/14.696</f>
        <v>5.0827436037016875</v>
      </c>
      <c r="G24">
        <v>47.361037398415476</v>
      </c>
      <c r="O24" s="4"/>
    </row>
    <row r="25" spans="1:15">
      <c r="A25">
        <v>59</v>
      </c>
      <c r="C25" s="9">
        <f t="shared" ref="C25:C88" si="0">(E25*$J$2)/(0.08206*298)*146*0.00220462</f>
        <v>46.726986881675415</v>
      </c>
      <c r="E25" s="3">
        <f t="shared" ref="E25:E84" si="1">(A25+14.696)/14.696</f>
        <v>5.0146978769733259</v>
      </c>
      <c r="G25">
        <v>46.726986881675415</v>
      </c>
    </row>
    <row r="26" spans="1:15">
      <c r="A26">
        <v>58</v>
      </c>
      <c r="C26" s="9">
        <f t="shared" si="0"/>
        <v>46.092936364935355</v>
      </c>
      <c r="E26" s="3">
        <f t="shared" si="1"/>
        <v>4.9466521502449643</v>
      </c>
      <c r="G26">
        <v>46.092936364935355</v>
      </c>
    </row>
    <row r="27" spans="1:15">
      <c r="A27">
        <v>57</v>
      </c>
      <c r="C27" s="9">
        <f t="shared" si="0"/>
        <v>45.458885848195294</v>
      </c>
      <c r="E27" s="3">
        <f t="shared" si="1"/>
        <v>4.8786064235166027</v>
      </c>
      <c r="G27">
        <v>45.458885848195294</v>
      </c>
    </row>
    <row r="28" spans="1:15">
      <c r="A28">
        <v>56</v>
      </c>
      <c r="C28" s="9">
        <f t="shared" si="0"/>
        <v>44.82483533145524</v>
      </c>
      <c r="E28" s="3">
        <f t="shared" si="1"/>
        <v>4.8105606967882419</v>
      </c>
      <c r="G28">
        <v>44.824835331455233</v>
      </c>
    </row>
    <row r="29" spans="1:15">
      <c r="A29">
        <v>55</v>
      </c>
      <c r="C29" s="9">
        <f t="shared" si="0"/>
        <v>44.19078481471518</v>
      </c>
      <c r="E29" s="3">
        <f t="shared" si="1"/>
        <v>4.7425149700598803</v>
      </c>
      <c r="G29">
        <v>44.190784814715173</v>
      </c>
    </row>
    <row r="30" spans="1:15">
      <c r="A30">
        <v>54</v>
      </c>
      <c r="C30" s="9">
        <f t="shared" si="0"/>
        <v>43.556734297975119</v>
      </c>
      <c r="E30" s="3">
        <f t="shared" si="1"/>
        <v>4.6744692433315187</v>
      </c>
      <c r="G30">
        <v>43.556734297975112</v>
      </c>
    </row>
    <row r="31" spans="1:15">
      <c r="A31">
        <v>53</v>
      </c>
      <c r="C31" s="9">
        <f t="shared" si="0"/>
        <v>42.922683781235058</v>
      </c>
      <c r="E31" s="3">
        <f t="shared" si="1"/>
        <v>4.6064235166031571</v>
      </c>
      <c r="G31">
        <v>42.922683781235058</v>
      </c>
    </row>
    <row r="32" spans="1:15">
      <c r="A32">
        <v>52</v>
      </c>
      <c r="C32" s="9">
        <f t="shared" si="0"/>
        <v>42.288633264494997</v>
      </c>
      <c r="E32" s="3">
        <f t="shared" si="1"/>
        <v>4.5383777898747955</v>
      </c>
      <c r="G32">
        <v>42.288633264494997</v>
      </c>
    </row>
    <row r="33" spans="1:7">
      <c r="A33">
        <v>51</v>
      </c>
      <c r="C33" s="9">
        <f t="shared" si="0"/>
        <v>41.654582747754944</v>
      </c>
      <c r="E33" s="3">
        <f t="shared" si="1"/>
        <v>4.4703320631464347</v>
      </c>
      <c r="G33">
        <v>41.654582747754937</v>
      </c>
    </row>
    <row r="34" spans="1:7">
      <c r="A34">
        <v>50</v>
      </c>
      <c r="C34" s="9">
        <f t="shared" si="0"/>
        <v>41.020532231014883</v>
      </c>
      <c r="E34" s="3">
        <f t="shared" si="1"/>
        <v>4.4022863364180731</v>
      </c>
      <c r="G34">
        <v>41.020532231014876</v>
      </c>
    </row>
    <row r="35" spans="1:7">
      <c r="A35">
        <v>49</v>
      </c>
      <c r="C35" s="9">
        <f t="shared" si="0"/>
        <v>40.386481714274822</v>
      </c>
      <c r="E35" s="3">
        <f t="shared" si="1"/>
        <v>4.3342406096897115</v>
      </c>
      <c r="G35">
        <v>40.386481714274815</v>
      </c>
    </row>
    <row r="36" spans="1:7">
      <c r="A36">
        <v>48</v>
      </c>
      <c r="C36" s="9">
        <f t="shared" si="0"/>
        <v>39.752431197534762</v>
      </c>
      <c r="E36" s="3">
        <f t="shared" si="1"/>
        <v>4.2661948829613499</v>
      </c>
      <c r="G36">
        <v>39.752431197534754</v>
      </c>
    </row>
    <row r="37" spans="1:7">
      <c r="A37">
        <v>47</v>
      </c>
      <c r="C37" s="9">
        <f t="shared" si="0"/>
        <v>39.118380680794701</v>
      </c>
      <c r="E37" s="3">
        <f t="shared" si="1"/>
        <v>4.1981491562329882</v>
      </c>
      <c r="G37">
        <v>39.118380680794694</v>
      </c>
    </row>
    <row r="38" spans="1:7">
      <c r="A38">
        <v>46</v>
      </c>
      <c r="C38" s="9">
        <f t="shared" si="0"/>
        <v>38.484330164054633</v>
      </c>
      <c r="E38" s="3">
        <f t="shared" si="1"/>
        <v>4.1301034295046266</v>
      </c>
      <c r="G38">
        <v>38.484330164054633</v>
      </c>
    </row>
    <row r="39" spans="1:7">
      <c r="A39">
        <v>45</v>
      </c>
      <c r="C39" s="9">
        <f t="shared" si="0"/>
        <v>37.850279647314586</v>
      </c>
      <c r="E39" s="3">
        <f t="shared" si="1"/>
        <v>4.0620577027762659</v>
      </c>
      <c r="G39">
        <v>37.850279647314586</v>
      </c>
    </row>
    <row r="40" spans="1:7">
      <c r="A40">
        <v>44</v>
      </c>
      <c r="C40" s="9">
        <f t="shared" si="0"/>
        <v>37.216229130574533</v>
      </c>
      <c r="E40" s="3">
        <f t="shared" si="1"/>
        <v>3.9940119760479043</v>
      </c>
      <c r="G40">
        <v>37.216229130574533</v>
      </c>
    </row>
    <row r="41" spans="1:7">
      <c r="A41">
        <v>43</v>
      </c>
      <c r="C41" s="9">
        <f t="shared" si="0"/>
        <v>36.582178613834472</v>
      </c>
      <c r="E41" s="3">
        <f t="shared" si="1"/>
        <v>3.9259662493195426</v>
      </c>
      <c r="G41">
        <v>36.582178613834472</v>
      </c>
    </row>
    <row r="42" spans="1:7">
      <c r="A42">
        <v>42</v>
      </c>
      <c r="C42" s="9">
        <f t="shared" si="0"/>
        <v>35.948128097094411</v>
      </c>
      <c r="E42" s="3">
        <f t="shared" si="1"/>
        <v>3.857920522591181</v>
      </c>
      <c r="G42">
        <v>35.948128097094397</v>
      </c>
    </row>
    <row r="43" spans="1:7">
      <c r="A43">
        <v>41</v>
      </c>
      <c r="C43" s="9">
        <f t="shared" si="0"/>
        <v>35.314077580354351</v>
      </c>
      <c r="E43" s="3">
        <f t="shared" si="1"/>
        <v>3.7898747958628198</v>
      </c>
      <c r="G43">
        <v>35.314077580354351</v>
      </c>
    </row>
    <row r="44" spans="1:7">
      <c r="A44">
        <v>40</v>
      </c>
      <c r="C44" s="9">
        <f t="shared" si="0"/>
        <v>34.68002706361429</v>
      </c>
      <c r="E44" s="3">
        <f t="shared" si="1"/>
        <v>3.7218290691344582</v>
      </c>
      <c r="G44">
        <v>34.68002706361429</v>
      </c>
    </row>
    <row r="45" spans="1:7">
      <c r="A45">
        <v>39</v>
      </c>
      <c r="C45" s="9">
        <f t="shared" si="0"/>
        <v>34.045976546874229</v>
      </c>
      <c r="E45" s="3">
        <f t="shared" si="1"/>
        <v>3.653783342406097</v>
      </c>
      <c r="G45">
        <v>34.045976546874229</v>
      </c>
    </row>
    <row r="46" spans="1:7">
      <c r="A46">
        <v>38</v>
      </c>
      <c r="C46" s="9">
        <f t="shared" si="0"/>
        <v>33.411926030134168</v>
      </c>
      <c r="E46" s="3">
        <f t="shared" si="1"/>
        <v>3.5857376156777354</v>
      </c>
      <c r="G46">
        <v>33.411926030134161</v>
      </c>
    </row>
    <row r="47" spans="1:7">
      <c r="A47">
        <v>37</v>
      </c>
      <c r="C47" s="9">
        <f t="shared" si="0"/>
        <v>32.777875513394108</v>
      </c>
      <c r="E47" s="3">
        <f t="shared" si="1"/>
        <v>3.5176918889493738</v>
      </c>
      <c r="G47">
        <v>32.7778755133941</v>
      </c>
    </row>
    <row r="48" spans="1:7">
      <c r="A48">
        <v>36</v>
      </c>
      <c r="C48" s="9">
        <f t="shared" si="0"/>
        <v>32.143824996654054</v>
      </c>
      <c r="E48" s="3">
        <f t="shared" si="1"/>
        <v>3.4496461622210126</v>
      </c>
      <c r="G48">
        <v>32.143824996654047</v>
      </c>
    </row>
    <row r="49" spans="1:7">
      <c r="A49">
        <v>35</v>
      </c>
      <c r="C49" s="9">
        <f t="shared" si="0"/>
        <v>31.509774479913993</v>
      </c>
      <c r="E49" s="3">
        <f t="shared" si="1"/>
        <v>3.381600435492651</v>
      </c>
      <c r="G49">
        <v>31.509774479913986</v>
      </c>
    </row>
    <row r="50" spans="1:7">
      <c r="A50">
        <v>34</v>
      </c>
      <c r="C50" s="9">
        <f t="shared" si="0"/>
        <v>30.875723963173932</v>
      </c>
      <c r="E50" s="3">
        <f t="shared" si="1"/>
        <v>3.3135547087642894</v>
      </c>
      <c r="G50">
        <v>30.875723963173922</v>
      </c>
    </row>
    <row r="51" spans="1:7">
      <c r="A51">
        <v>33</v>
      </c>
      <c r="C51" s="9">
        <f t="shared" si="0"/>
        <v>30.241673446433875</v>
      </c>
      <c r="E51" s="3">
        <f t="shared" si="1"/>
        <v>3.2455089820359282</v>
      </c>
      <c r="G51">
        <v>30.241673446433872</v>
      </c>
    </row>
    <row r="52" spans="1:7">
      <c r="A52">
        <v>32</v>
      </c>
      <c r="C52" s="9">
        <f t="shared" si="0"/>
        <v>29.607622929693814</v>
      </c>
      <c r="E52" s="3">
        <f t="shared" si="1"/>
        <v>3.1774632553075666</v>
      </c>
      <c r="G52">
        <v>29.607622929693811</v>
      </c>
    </row>
    <row r="53" spans="1:7">
      <c r="A53">
        <v>31</v>
      </c>
      <c r="C53" s="9">
        <f t="shared" si="0"/>
        <v>28.973572412953754</v>
      </c>
      <c r="E53" s="3">
        <f t="shared" si="1"/>
        <v>3.1094175285792049</v>
      </c>
      <c r="G53">
        <v>28.973572412953747</v>
      </c>
    </row>
    <row r="54" spans="1:7">
      <c r="A54">
        <v>30</v>
      </c>
      <c r="C54" s="9">
        <f t="shared" si="0"/>
        <v>28.339521896213697</v>
      </c>
      <c r="E54" s="3">
        <f t="shared" si="1"/>
        <v>3.0413718018508438</v>
      </c>
      <c r="G54">
        <v>28.339521896213693</v>
      </c>
    </row>
    <row r="55" spans="1:7">
      <c r="A55">
        <v>29</v>
      </c>
      <c r="C55" s="9">
        <f t="shared" si="0"/>
        <v>27.705471379473636</v>
      </c>
      <c r="E55" s="3">
        <f t="shared" si="1"/>
        <v>2.9733260751224821</v>
      </c>
      <c r="G55">
        <v>27.705471379473632</v>
      </c>
    </row>
    <row r="56" spans="1:7">
      <c r="A56">
        <v>28</v>
      </c>
      <c r="C56" s="9">
        <f t="shared" si="0"/>
        <v>27.071420862733575</v>
      </c>
      <c r="E56" s="3">
        <f t="shared" si="1"/>
        <v>2.905280348394121</v>
      </c>
      <c r="G56">
        <v>27.071420862733575</v>
      </c>
    </row>
    <row r="57" spans="1:7">
      <c r="A57">
        <v>27</v>
      </c>
      <c r="C57" s="9">
        <f t="shared" si="0"/>
        <v>26.437370345993514</v>
      </c>
      <c r="E57" s="3">
        <f t="shared" si="1"/>
        <v>2.8372346216657593</v>
      </c>
      <c r="G57">
        <v>26.437370345993511</v>
      </c>
    </row>
    <row r="58" spans="1:7">
      <c r="A58">
        <v>26</v>
      </c>
      <c r="C58" s="9">
        <f t="shared" si="0"/>
        <v>25.803319829253454</v>
      </c>
      <c r="E58" s="3">
        <f t="shared" si="1"/>
        <v>2.7691888949373977</v>
      </c>
      <c r="G58">
        <v>25.80331982925345</v>
      </c>
    </row>
    <row r="59" spans="1:7">
      <c r="A59">
        <v>25</v>
      </c>
      <c r="C59" s="9">
        <f t="shared" si="0"/>
        <v>25.169269312513396</v>
      </c>
      <c r="E59" s="3">
        <f t="shared" si="1"/>
        <v>2.7011431682090365</v>
      </c>
      <c r="G59">
        <v>25.169269312513393</v>
      </c>
    </row>
    <row r="60" spans="1:7">
      <c r="A60">
        <v>24</v>
      </c>
      <c r="C60" s="9">
        <f t="shared" si="0"/>
        <v>24.535218795773336</v>
      </c>
      <c r="E60" s="3">
        <f t="shared" si="1"/>
        <v>2.6330974414806749</v>
      </c>
      <c r="G60">
        <v>24.535218795773332</v>
      </c>
    </row>
    <row r="61" spans="1:7">
      <c r="A61">
        <v>23</v>
      </c>
      <c r="C61" s="9">
        <f t="shared" si="0"/>
        <v>23.901168279033275</v>
      </c>
      <c r="E61" s="3">
        <f t="shared" si="1"/>
        <v>2.5650517147523133</v>
      </c>
      <c r="G61">
        <v>23.901168279033271</v>
      </c>
    </row>
    <row r="62" spans="1:7">
      <c r="A62">
        <v>22</v>
      </c>
      <c r="C62" s="9">
        <f t="shared" si="0"/>
        <v>23.267117762293221</v>
      </c>
      <c r="E62" s="3">
        <f t="shared" si="1"/>
        <v>2.4970059880239521</v>
      </c>
      <c r="G62">
        <v>23.267117762293218</v>
      </c>
    </row>
    <row r="63" spans="1:7">
      <c r="A63">
        <v>21</v>
      </c>
      <c r="C63" s="9">
        <f t="shared" si="0"/>
        <v>22.633067245553161</v>
      </c>
      <c r="E63" s="3">
        <f t="shared" si="1"/>
        <v>2.4289602612955905</v>
      </c>
      <c r="G63">
        <v>22.633067245553157</v>
      </c>
    </row>
    <row r="64" spans="1:7">
      <c r="A64">
        <v>20</v>
      </c>
      <c r="C64" s="9">
        <f t="shared" si="0"/>
        <v>21.9990167288131</v>
      </c>
      <c r="E64" s="3">
        <f t="shared" si="1"/>
        <v>2.3609145345672289</v>
      </c>
      <c r="G64">
        <v>21.999016728813096</v>
      </c>
    </row>
    <row r="65" spans="1:38">
      <c r="A65">
        <v>19</v>
      </c>
      <c r="C65" s="9">
        <f t="shared" si="0"/>
        <v>21.364966212073039</v>
      </c>
      <c r="E65" s="3">
        <f t="shared" si="1"/>
        <v>2.2928688078388677</v>
      </c>
      <c r="G65">
        <v>21.364966212073039</v>
      </c>
    </row>
    <row r="66" spans="1:38">
      <c r="A66">
        <v>18</v>
      </c>
      <c r="C66" s="9">
        <f t="shared" si="0"/>
        <v>20.730915695332978</v>
      </c>
      <c r="E66" s="3">
        <f t="shared" si="1"/>
        <v>2.2248230811105061</v>
      </c>
      <c r="G66">
        <v>20.730915695332978</v>
      </c>
    </row>
    <row r="67" spans="1:38">
      <c r="A67">
        <v>17</v>
      </c>
      <c r="C67" s="9">
        <f t="shared" si="0"/>
        <v>20.096865178592925</v>
      </c>
      <c r="E67" s="3">
        <f t="shared" si="1"/>
        <v>2.1567773543821449</v>
      </c>
      <c r="G67">
        <v>20.096865178592921</v>
      </c>
    </row>
    <row r="68" spans="1:38">
      <c r="A68">
        <v>16</v>
      </c>
      <c r="C68" s="9">
        <f t="shared" si="0"/>
        <v>19.462814661852864</v>
      </c>
      <c r="E68" s="3">
        <f t="shared" si="1"/>
        <v>2.0887316276537833</v>
      </c>
      <c r="G68">
        <v>19.46281466185286</v>
      </c>
    </row>
    <row r="69" spans="1:38">
      <c r="A69">
        <v>15</v>
      </c>
      <c r="C69" s="9">
        <f t="shared" si="0"/>
        <v>18.828764145112803</v>
      </c>
      <c r="E69" s="3">
        <f t="shared" si="1"/>
        <v>2.0206859009254217</v>
      </c>
      <c r="G69">
        <v>18.8287641451128</v>
      </c>
    </row>
    <row r="70" spans="1:38">
      <c r="A70">
        <v>14</v>
      </c>
      <c r="C70" s="9">
        <f t="shared" si="0"/>
        <v>18.194713628372742</v>
      </c>
      <c r="E70" s="3">
        <f t="shared" si="1"/>
        <v>1.9526401741970603</v>
      </c>
      <c r="G70">
        <v>18.194713628372742</v>
      </c>
    </row>
    <row r="71" spans="1:38">
      <c r="A71">
        <v>13</v>
      </c>
      <c r="C71" s="9">
        <f t="shared" si="0"/>
        <v>17.560663111632685</v>
      </c>
      <c r="E71" s="3">
        <f t="shared" si="1"/>
        <v>1.8845944474686989</v>
      </c>
      <c r="G71">
        <v>17.560663111632682</v>
      </c>
    </row>
    <row r="72" spans="1:38">
      <c r="A72">
        <v>12</v>
      </c>
      <c r="C72" s="9">
        <f t="shared" si="0"/>
        <v>16.926612594892624</v>
      </c>
      <c r="E72" s="3">
        <f t="shared" si="1"/>
        <v>1.8165487207403375</v>
      </c>
      <c r="G72">
        <v>16.926612594892624</v>
      </c>
    </row>
    <row r="73" spans="1:38">
      <c r="A73">
        <v>11</v>
      </c>
      <c r="C73" s="9">
        <f t="shared" si="0"/>
        <v>16.292562078152564</v>
      </c>
      <c r="E73" s="3">
        <f t="shared" si="1"/>
        <v>1.7485029940119758</v>
      </c>
      <c r="G73">
        <v>16.29256207815256</v>
      </c>
    </row>
    <row r="74" spans="1:38">
      <c r="A74">
        <v>10</v>
      </c>
      <c r="C74" s="9">
        <f t="shared" si="0"/>
        <v>15.658511561412507</v>
      </c>
      <c r="E74" s="3">
        <f t="shared" si="1"/>
        <v>1.6804572672836144</v>
      </c>
      <c r="G74">
        <v>15.658511561412505</v>
      </c>
    </row>
    <row r="75" spans="1:38">
      <c r="A75">
        <v>9</v>
      </c>
      <c r="C75" s="9">
        <f t="shared" si="0"/>
        <v>15.024461044672448</v>
      </c>
      <c r="E75" s="3">
        <f t="shared" si="1"/>
        <v>1.612411540555253</v>
      </c>
      <c r="G75">
        <v>15.024461044672446</v>
      </c>
    </row>
    <row r="76" spans="1:38">
      <c r="A76">
        <v>8</v>
      </c>
      <c r="C76" s="9">
        <f t="shared" si="0"/>
        <v>14.390410527932387</v>
      </c>
      <c r="E76" s="3">
        <f t="shared" si="1"/>
        <v>1.5443658138268916</v>
      </c>
      <c r="G76">
        <v>14.390410527932387</v>
      </c>
      <c r="AK76" s="1" t="s">
        <v>32</v>
      </c>
      <c r="AL76" s="1"/>
    </row>
    <row r="77" spans="1:38">
      <c r="A77">
        <v>7</v>
      </c>
      <c r="C77" s="9">
        <f t="shared" si="0"/>
        <v>13.756360011192326</v>
      </c>
      <c r="E77" s="3">
        <f t="shared" si="1"/>
        <v>1.47632008709853</v>
      </c>
      <c r="G77">
        <v>13.756360011192326</v>
      </c>
    </row>
    <row r="78" spans="1:38">
      <c r="A78">
        <v>6</v>
      </c>
      <c r="C78" s="9">
        <f t="shared" si="0"/>
        <v>13.122309494452269</v>
      </c>
      <c r="E78" s="3">
        <f t="shared" si="1"/>
        <v>1.4082743603701686</v>
      </c>
      <c r="G78">
        <v>13.122309494452267</v>
      </c>
    </row>
    <row r="79" spans="1:38">
      <c r="A79">
        <v>5</v>
      </c>
      <c r="C79" s="9">
        <f t="shared" si="0"/>
        <v>12.48825897771221</v>
      </c>
      <c r="E79" s="3">
        <f t="shared" si="1"/>
        <v>1.3402286336418072</v>
      </c>
      <c r="G79">
        <v>12.488258977712208</v>
      </c>
    </row>
    <row r="80" spans="1:38">
      <c r="A80">
        <v>4</v>
      </c>
      <c r="C80" s="9">
        <f t="shared" si="0"/>
        <v>11.854208460972149</v>
      </c>
      <c r="E80" s="3">
        <f t="shared" si="1"/>
        <v>1.2721829069134458</v>
      </c>
      <c r="G80">
        <v>11.854208460972149</v>
      </c>
    </row>
    <row r="81" spans="1:7">
      <c r="A81">
        <v>3</v>
      </c>
      <c r="C81" s="9">
        <f t="shared" si="0"/>
        <v>11.22015794423209</v>
      </c>
      <c r="E81" s="3">
        <f t="shared" si="1"/>
        <v>1.2041371801850842</v>
      </c>
      <c r="G81">
        <v>11.220157944232088</v>
      </c>
    </row>
    <row r="82" spans="1:7">
      <c r="A82">
        <v>2</v>
      </c>
      <c r="C82" s="9">
        <f t="shared" si="0"/>
        <v>10.586107427492029</v>
      </c>
      <c r="E82" s="3">
        <f t="shared" si="1"/>
        <v>1.1360914534567228</v>
      </c>
      <c r="G82">
        <v>10.586107427492029</v>
      </c>
    </row>
    <row r="83" spans="1:7">
      <c r="A83">
        <v>1</v>
      </c>
      <c r="C83" s="9">
        <f t="shared" si="0"/>
        <v>9.9520569107519741</v>
      </c>
      <c r="E83" s="3">
        <f t="shared" si="1"/>
        <v>1.0680457267283614</v>
      </c>
      <c r="G83">
        <v>9.9520569107519687</v>
      </c>
    </row>
    <row r="84" spans="1:7">
      <c r="A84">
        <v>0</v>
      </c>
      <c r="C84" s="9">
        <f t="shared" si="0"/>
        <v>9.3180063940119133</v>
      </c>
      <c r="E84" s="3">
        <f t="shared" si="1"/>
        <v>1</v>
      </c>
      <c r="G84">
        <v>9.3180063940119133</v>
      </c>
    </row>
    <row r="85" spans="1:7">
      <c r="A85" t="s">
        <v>34</v>
      </c>
    </row>
    <row r="86" spans="1:7">
      <c r="A86" s="6">
        <v>0</v>
      </c>
      <c r="C86" s="9">
        <f t="shared" si="0"/>
        <v>9.3180063940119133</v>
      </c>
      <c r="E86">
        <f>(29.92-A86)/29.92</f>
        <v>1</v>
      </c>
      <c r="G86">
        <v>9.3180063940119133</v>
      </c>
    </row>
    <row r="87" spans="1:7">
      <c r="A87" s="6">
        <v>1</v>
      </c>
      <c r="C87" s="9">
        <f t="shared" si="0"/>
        <v>9.006575699024884</v>
      </c>
      <c r="E87">
        <f t="shared" ref="E87:E116" si="2">(29.92-A87)/29.92</f>
        <v>0.96657754010695185</v>
      </c>
      <c r="G87">
        <v>9.0062092394728417</v>
      </c>
    </row>
    <row r="88" spans="1:7">
      <c r="A88" s="6">
        <v>2</v>
      </c>
      <c r="C88" s="9">
        <f t="shared" si="0"/>
        <v>8.6951450040378528</v>
      </c>
      <c r="E88">
        <f t="shared" si="2"/>
        <v>0.9331550802139037</v>
      </c>
      <c r="G88">
        <v>8.6947912159779293</v>
      </c>
    </row>
    <row r="89" spans="1:7">
      <c r="A89" s="6">
        <v>3</v>
      </c>
      <c r="C89" s="9">
        <f t="shared" ref="C89:C116" si="3">(E89*$J$2)/(0.08206*298)*146*0.00220462</f>
        <v>8.3837143090508253</v>
      </c>
      <c r="E89">
        <f t="shared" si="2"/>
        <v>0.89973262032085566</v>
      </c>
      <c r="G89">
        <v>8.3833731924830204</v>
      </c>
    </row>
    <row r="90" spans="1:7">
      <c r="A90" s="6">
        <v>4</v>
      </c>
      <c r="C90" s="9">
        <f t="shared" si="3"/>
        <v>8.0722836140637977</v>
      </c>
      <c r="E90">
        <f t="shared" si="2"/>
        <v>0.86631016042780751</v>
      </c>
      <c r="G90">
        <v>8.0719551689881062</v>
      </c>
    </row>
    <row r="91" spans="1:7">
      <c r="A91" s="6">
        <v>5</v>
      </c>
      <c r="C91" s="9">
        <f t="shared" si="3"/>
        <v>7.7608529190767666</v>
      </c>
      <c r="E91">
        <f t="shared" si="2"/>
        <v>0.83288770053475936</v>
      </c>
      <c r="G91">
        <v>7.7605371454931964</v>
      </c>
    </row>
    <row r="92" spans="1:7">
      <c r="A92" s="6">
        <v>6</v>
      </c>
      <c r="C92" s="9">
        <f t="shared" si="3"/>
        <v>7.4494222240897381</v>
      </c>
      <c r="E92">
        <f t="shared" si="2"/>
        <v>0.79946524064171121</v>
      </c>
      <c r="G92">
        <v>7.449119121998284</v>
      </c>
    </row>
    <row r="93" spans="1:7">
      <c r="A93" s="6">
        <v>7</v>
      </c>
      <c r="C93" s="9">
        <f t="shared" si="3"/>
        <v>7.1379915291027087</v>
      </c>
      <c r="E93">
        <f t="shared" si="2"/>
        <v>0.76604278074866317</v>
      </c>
      <c r="G93">
        <v>7.1377010985033715</v>
      </c>
    </row>
    <row r="94" spans="1:7">
      <c r="A94" s="6">
        <v>8</v>
      </c>
      <c r="C94" s="9">
        <f t="shared" si="3"/>
        <v>6.8265608341156803</v>
      </c>
      <c r="E94">
        <f t="shared" si="2"/>
        <v>0.73262032085561501</v>
      </c>
      <c r="G94">
        <v>6.8262830750084627</v>
      </c>
    </row>
    <row r="95" spans="1:7">
      <c r="A95" s="6">
        <v>9</v>
      </c>
      <c r="C95" s="9">
        <f t="shared" si="3"/>
        <v>6.51513013912865</v>
      </c>
      <c r="E95">
        <f t="shared" si="2"/>
        <v>0.69919786096256686</v>
      </c>
      <c r="G95">
        <v>6.5148650515135493</v>
      </c>
    </row>
    <row r="96" spans="1:7">
      <c r="A96" s="6">
        <v>10</v>
      </c>
      <c r="C96" s="9">
        <f t="shared" si="3"/>
        <v>6.2036994441416216</v>
      </c>
      <c r="E96">
        <f t="shared" si="2"/>
        <v>0.66577540106951871</v>
      </c>
      <c r="G96">
        <v>6.2034470280186369</v>
      </c>
    </row>
    <row r="97" spans="1:7">
      <c r="A97" s="6">
        <v>11</v>
      </c>
      <c r="C97" s="9">
        <f t="shared" si="3"/>
        <v>5.8922687491545922</v>
      </c>
      <c r="E97">
        <f t="shared" si="2"/>
        <v>0.63235294117647056</v>
      </c>
      <c r="G97">
        <v>5.8920290045237262</v>
      </c>
    </row>
    <row r="98" spans="1:7">
      <c r="A98" s="6">
        <v>12</v>
      </c>
      <c r="C98" s="9">
        <f t="shared" si="3"/>
        <v>5.5808380541675628</v>
      </c>
      <c r="E98">
        <f t="shared" si="2"/>
        <v>0.59893048128342252</v>
      </c>
      <c r="G98">
        <v>5.5806109810288147</v>
      </c>
    </row>
    <row r="99" spans="1:7">
      <c r="A99" s="6">
        <v>13</v>
      </c>
      <c r="C99" s="9">
        <f t="shared" si="3"/>
        <v>5.2694073591805344</v>
      </c>
      <c r="E99">
        <f t="shared" si="2"/>
        <v>0.56550802139037437</v>
      </c>
      <c r="G99">
        <v>5.269192957533904</v>
      </c>
    </row>
    <row r="100" spans="1:7">
      <c r="A100" s="6">
        <v>14</v>
      </c>
      <c r="C100" s="9">
        <f t="shared" si="3"/>
        <v>4.957976664193505</v>
      </c>
      <c r="E100">
        <f t="shared" si="2"/>
        <v>0.53208556149732622</v>
      </c>
      <c r="G100">
        <v>4.9577749340389934</v>
      </c>
    </row>
    <row r="101" spans="1:7">
      <c r="A101" s="6">
        <v>15</v>
      </c>
      <c r="C101" s="9">
        <f t="shared" si="3"/>
        <v>4.6465459692064748</v>
      </c>
      <c r="E101">
        <f t="shared" si="2"/>
        <v>0.49866310160427813</v>
      </c>
      <c r="G101">
        <v>4.646356910544081</v>
      </c>
    </row>
    <row r="102" spans="1:7">
      <c r="A102" s="6">
        <v>16</v>
      </c>
      <c r="C102" s="9">
        <f t="shared" si="3"/>
        <v>4.3351152742194463</v>
      </c>
      <c r="E102">
        <f t="shared" si="2"/>
        <v>0.46524064171122997</v>
      </c>
      <c r="G102">
        <v>4.3349388870491685</v>
      </c>
    </row>
    <row r="103" spans="1:7">
      <c r="A103" s="6">
        <v>17</v>
      </c>
      <c r="C103" s="9">
        <f t="shared" si="3"/>
        <v>4.023684579232417</v>
      </c>
      <c r="E103">
        <f t="shared" si="2"/>
        <v>0.43181818181818182</v>
      </c>
      <c r="G103">
        <v>4.023520863554257</v>
      </c>
    </row>
    <row r="104" spans="1:7">
      <c r="A104" s="6">
        <v>18</v>
      </c>
      <c r="C104" s="9">
        <f t="shared" si="3"/>
        <v>3.712253884245388</v>
      </c>
      <c r="E104">
        <f t="shared" si="2"/>
        <v>0.39839572192513373</v>
      </c>
      <c r="G104">
        <v>3.7121028400593468</v>
      </c>
    </row>
    <row r="105" spans="1:7">
      <c r="A105" s="6">
        <v>19</v>
      </c>
      <c r="C105" s="9">
        <f t="shared" si="3"/>
        <v>3.4008231892583591</v>
      </c>
      <c r="E105">
        <f t="shared" si="2"/>
        <v>0.36497326203208558</v>
      </c>
      <c r="G105">
        <v>3.4006848165644343</v>
      </c>
    </row>
    <row r="106" spans="1:7">
      <c r="A106" s="6">
        <v>20</v>
      </c>
      <c r="C106" s="9">
        <f t="shared" si="3"/>
        <v>3.0893924942713307</v>
      </c>
      <c r="E106">
        <f t="shared" si="2"/>
        <v>0.33155080213903748</v>
      </c>
      <c r="G106">
        <v>3.0892667930695228</v>
      </c>
    </row>
    <row r="107" spans="1:7">
      <c r="A107" s="6">
        <v>21</v>
      </c>
      <c r="C107" s="9">
        <f t="shared" si="3"/>
        <v>2.7779617992843009</v>
      </c>
      <c r="E107">
        <f t="shared" si="2"/>
        <v>0.29812834224598933</v>
      </c>
      <c r="G107">
        <v>2.7778487695746117</v>
      </c>
    </row>
    <row r="108" spans="1:7">
      <c r="A108" s="6">
        <v>22</v>
      </c>
      <c r="C108" s="9">
        <f t="shared" si="3"/>
        <v>2.466531104297272</v>
      </c>
      <c r="E108">
        <f t="shared" si="2"/>
        <v>0.26470588235294124</v>
      </c>
      <c r="G108">
        <v>2.4664307460796997</v>
      </c>
    </row>
    <row r="109" spans="1:7">
      <c r="A109" s="6">
        <v>23</v>
      </c>
      <c r="C109" s="9">
        <f t="shared" si="3"/>
        <v>2.1551004093102422</v>
      </c>
      <c r="E109">
        <f t="shared" si="2"/>
        <v>0.23128342245989308</v>
      </c>
      <c r="G109">
        <v>2.1550127225847886</v>
      </c>
    </row>
    <row r="110" spans="1:7">
      <c r="A110" s="6">
        <v>24</v>
      </c>
      <c r="C110" s="9">
        <f t="shared" si="3"/>
        <v>1.8436697143232132</v>
      </c>
      <c r="E110">
        <f t="shared" si="2"/>
        <v>0.19786096256684496</v>
      </c>
      <c r="G110">
        <v>1.8435946990898764</v>
      </c>
    </row>
    <row r="111" spans="1:7">
      <c r="A111" s="6">
        <v>25</v>
      </c>
      <c r="C111" s="9">
        <f t="shared" si="3"/>
        <v>1.5322390193361837</v>
      </c>
      <c r="E111">
        <f t="shared" si="2"/>
        <v>0.16443850267379684</v>
      </c>
      <c r="G111">
        <v>1.5321766755949653</v>
      </c>
    </row>
    <row r="112" spans="1:7">
      <c r="A112" s="6">
        <v>26</v>
      </c>
      <c r="C112" s="9">
        <f t="shared" si="3"/>
        <v>1.2208083243491548</v>
      </c>
      <c r="E112">
        <f t="shared" si="2"/>
        <v>0.13101604278074871</v>
      </c>
      <c r="G112">
        <v>1.2207586521000535</v>
      </c>
    </row>
    <row r="113" spans="1:7">
      <c r="A113" s="6">
        <v>27</v>
      </c>
      <c r="C113" s="9">
        <f t="shared" si="3"/>
        <v>0.90937762936212574</v>
      </c>
      <c r="E113">
        <f t="shared" si="2"/>
        <v>9.7593582887700592E-2</v>
      </c>
      <c r="G113">
        <v>0.90934062860514209</v>
      </c>
    </row>
    <row r="114" spans="1:7">
      <c r="A114" s="6">
        <v>28</v>
      </c>
      <c r="C114" s="9">
        <f t="shared" si="3"/>
        <v>0.59794693437509649</v>
      </c>
      <c r="E114">
        <f t="shared" si="2"/>
        <v>6.4171122994652455E-2</v>
      </c>
      <c r="G114">
        <v>0.59792260511023065</v>
      </c>
    </row>
    <row r="115" spans="1:7">
      <c r="A115" s="6">
        <v>29</v>
      </c>
      <c r="C115" s="9">
        <f t="shared" si="3"/>
        <v>0.28651623938806731</v>
      </c>
      <c r="E115">
        <f t="shared" si="2"/>
        <v>3.0748663101604332E-2</v>
      </c>
      <c r="G115">
        <v>0.28650458161531916</v>
      </c>
    </row>
    <row r="116" spans="1:7">
      <c r="A116" s="6">
        <v>29.92</v>
      </c>
      <c r="C116" s="9">
        <f t="shared" si="3"/>
        <v>0</v>
      </c>
      <c r="E116">
        <f t="shared" si="2"/>
        <v>0</v>
      </c>
    </row>
  </sheetData>
  <pageMargins left="0.7" right="0.7" top="0.75" bottom="0.75" header="0.3" footer="0.3"/>
  <pageSetup paperSize="17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6"/>
  <sheetViews>
    <sheetView tabSelected="1" topLeftCell="A12" zoomScale="125" zoomScaleNormal="125" workbookViewId="0">
      <selection activeCell="J42" sqref="J42"/>
    </sheetView>
  </sheetViews>
  <sheetFormatPr baseColWidth="10" defaultColWidth="8.83203125" defaultRowHeight="15"/>
  <cols>
    <col min="3" max="3" width="9.6640625" bestFit="1" customWidth="1"/>
    <col min="7" max="7" width="10.1640625" customWidth="1"/>
    <col min="15" max="15" width="10.33203125" customWidth="1"/>
    <col min="18" max="18" width="6.6640625" customWidth="1"/>
  </cols>
  <sheetData>
    <row r="1" spans="1:17">
      <c r="A1" t="s">
        <v>0</v>
      </c>
      <c r="D1" t="s">
        <v>1</v>
      </c>
    </row>
    <row r="2" spans="1:17">
      <c r="A2">
        <v>130</v>
      </c>
      <c r="B2" t="s">
        <v>35</v>
      </c>
      <c r="E2" s="5"/>
      <c r="G2" t="s">
        <v>29</v>
      </c>
      <c r="J2" s="2">
        <f>A2*28.3168</f>
        <v>3681.1840000000002</v>
      </c>
    </row>
    <row r="3" spans="1:17">
      <c r="A3" t="s">
        <v>2</v>
      </c>
    </row>
    <row r="4" spans="1:17">
      <c r="A4" t="s">
        <v>3</v>
      </c>
      <c r="E4" s="1">
        <v>10</v>
      </c>
      <c r="G4" t="s">
        <v>4</v>
      </c>
      <c r="K4" s="2">
        <f xml:space="preserve"> E4/760</f>
        <v>1.3157894736842105E-2</v>
      </c>
      <c r="M4" t="s">
        <v>5</v>
      </c>
      <c r="Q4" s="2">
        <f>29.92-(K4*29.92)</f>
        <v>29.526315789473685</v>
      </c>
    </row>
    <row r="5" spans="1:17">
      <c r="A5" t="s">
        <v>6</v>
      </c>
    </row>
    <row r="6" spans="1:17">
      <c r="A6" t="s">
        <v>7</v>
      </c>
    </row>
    <row r="7" spans="1:17">
      <c r="A7" t="s">
        <v>8</v>
      </c>
    </row>
    <row r="8" spans="1:17">
      <c r="A8" t="s">
        <v>9</v>
      </c>
      <c r="D8" s="2">
        <f>(K4*J2)/(0.08206*298)</f>
        <v>1.9807340012688119</v>
      </c>
      <c r="E8" s="2" t="s">
        <v>10</v>
      </c>
      <c r="G8" s="3"/>
    </row>
    <row r="9" spans="1:17">
      <c r="A9" t="s">
        <v>11</v>
      </c>
      <c r="E9" t="s">
        <v>12</v>
      </c>
      <c r="K9" s="2">
        <f>D8*29</f>
        <v>57.441286036795546</v>
      </c>
      <c r="L9" t="s">
        <v>13</v>
      </c>
      <c r="P9">
        <f>K9*0.00220462</f>
        <v>0.12663620802244019</v>
      </c>
    </row>
    <row r="10" spans="1:17">
      <c r="A10" t="s">
        <v>14</v>
      </c>
      <c r="E10" t="s">
        <v>15</v>
      </c>
      <c r="L10" s="2">
        <f>D8*146</f>
        <v>289.18716418524656</v>
      </c>
      <c r="M10" t="s">
        <v>16</v>
      </c>
    </row>
    <row r="11" spans="1:17">
      <c r="L11" s="2">
        <f>L10*0.00220462</f>
        <v>0.63754780590607829</v>
      </c>
      <c r="M11" t="s">
        <v>17</v>
      </c>
    </row>
    <row r="12" spans="1:17">
      <c r="A12" t="s">
        <v>18</v>
      </c>
      <c r="L12" s="3"/>
    </row>
    <row r="13" spans="1:17">
      <c r="A13" t="s">
        <v>19</v>
      </c>
      <c r="H13" s="1">
        <v>0</v>
      </c>
      <c r="I13" t="s">
        <v>20</v>
      </c>
    </row>
    <row r="14" spans="1:17">
      <c r="A14" s="2">
        <f>H13</f>
        <v>0</v>
      </c>
      <c r="B14" t="s">
        <v>21</v>
      </c>
      <c r="C14" s="2">
        <f>(H13+14.696)/14.696</f>
        <v>1</v>
      </c>
      <c r="D14" t="s">
        <v>22</v>
      </c>
    </row>
    <row r="15" spans="1:17">
      <c r="A15" t="s">
        <v>23</v>
      </c>
      <c r="C15" s="2">
        <f>(C14*J2)/(0.08206*298)</f>
        <v>150.53578409642969</v>
      </c>
      <c r="D15" t="s">
        <v>24</v>
      </c>
      <c r="F15" t="s">
        <v>25</v>
      </c>
      <c r="J15" s="2">
        <f>C15*146</f>
        <v>21978.224478078737</v>
      </c>
      <c r="K15" t="s">
        <v>26</v>
      </c>
      <c r="L15" s="1">
        <f>J15*0.00220462</f>
        <v>48.453633248861948</v>
      </c>
      <c r="M15" t="s">
        <v>27</v>
      </c>
    </row>
    <row r="16" spans="1:17">
      <c r="F16" t="s">
        <v>28</v>
      </c>
      <c r="J16" s="2">
        <f>C15*29</f>
        <v>4365.5377387964609</v>
      </c>
      <c r="K16" t="s">
        <v>26</v>
      </c>
      <c r="L16" s="2">
        <f>J16*0.00220462</f>
        <v>9.6243518097054537</v>
      </c>
      <c r="M16" t="s">
        <v>27</v>
      </c>
    </row>
    <row r="21" spans="1:15">
      <c r="A21" t="s">
        <v>33</v>
      </c>
    </row>
    <row r="22" spans="1:15" ht="16">
      <c r="H22" s="13" t="s">
        <v>36</v>
      </c>
    </row>
    <row r="23" spans="1:15" ht="16">
      <c r="A23" t="s">
        <v>30</v>
      </c>
      <c r="C23" t="s">
        <v>31</v>
      </c>
      <c r="E23" t="s">
        <v>38</v>
      </c>
      <c r="H23" s="14" t="s">
        <v>37</v>
      </c>
    </row>
    <row r="24" spans="1:15">
      <c r="A24">
        <v>15</v>
      </c>
      <c r="C24" s="9">
        <f>(E24*$J$2)/(0.08206*298)*146*0.00220462</f>
        <v>97.909573554586558</v>
      </c>
      <c r="E24" s="3">
        <f>(A24+14.696)/14.696</f>
        <v>2.0206859009254217</v>
      </c>
      <c r="O24" s="4"/>
    </row>
    <row r="25" spans="1:15">
      <c r="A25">
        <v>14</v>
      </c>
      <c r="C25" s="9">
        <f t="shared" ref="C25:C71" si="0">(E25*$J$2)/(0.08206*298)*146*0.00220462</f>
        <v>94.612510867538262</v>
      </c>
      <c r="E25" s="3">
        <f t="shared" ref="E25:E39" si="1">(A25+14.696)/14.696</f>
        <v>1.9526401741970603</v>
      </c>
    </row>
    <row r="26" spans="1:15">
      <c r="A26">
        <v>13</v>
      </c>
      <c r="C26" s="9">
        <f t="shared" si="0"/>
        <v>91.315448180489952</v>
      </c>
      <c r="E26" s="3">
        <f t="shared" si="1"/>
        <v>1.8845944474686989</v>
      </c>
    </row>
    <row r="27" spans="1:15">
      <c r="A27">
        <v>12</v>
      </c>
      <c r="C27" s="9">
        <f t="shared" si="0"/>
        <v>88.018385493441656</v>
      </c>
      <c r="E27" s="3">
        <f t="shared" si="1"/>
        <v>1.8165487207403375</v>
      </c>
    </row>
    <row r="28" spans="1:15" ht="16" thickBot="1">
      <c r="A28">
        <v>11</v>
      </c>
      <c r="C28" s="9">
        <f t="shared" si="0"/>
        <v>84.721322806393317</v>
      </c>
      <c r="E28" s="3">
        <f t="shared" si="1"/>
        <v>1.7485029940119758</v>
      </c>
    </row>
    <row r="29" spans="1:15" ht="16" thickBot="1">
      <c r="A29" s="10">
        <v>10</v>
      </c>
      <c r="B29" s="11"/>
      <c r="C29" s="12">
        <f t="shared" si="0"/>
        <v>81.424260119345035</v>
      </c>
      <c r="E29" s="3">
        <f t="shared" si="1"/>
        <v>1.6804572672836144</v>
      </c>
    </row>
    <row r="30" spans="1:15">
      <c r="A30">
        <v>9</v>
      </c>
      <c r="C30" s="9">
        <f t="shared" si="0"/>
        <v>78.127197432296725</v>
      </c>
      <c r="E30" s="3">
        <f t="shared" si="1"/>
        <v>1.612411540555253</v>
      </c>
    </row>
    <row r="31" spans="1:15">
      <c r="A31">
        <v>8</v>
      </c>
      <c r="C31" s="9">
        <f t="shared" si="0"/>
        <v>74.830134745248415</v>
      </c>
      <c r="E31" s="3">
        <f t="shared" si="1"/>
        <v>1.5443658138268916</v>
      </c>
    </row>
    <row r="32" spans="1:15">
      <c r="A32">
        <v>7</v>
      </c>
      <c r="C32" s="9">
        <f t="shared" si="0"/>
        <v>71.533072058200105</v>
      </c>
      <c r="E32" s="3">
        <f t="shared" si="1"/>
        <v>1.47632008709853</v>
      </c>
    </row>
    <row r="33" spans="1:5">
      <c r="A33">
        <v>6</v>
      </c>
      <c r="C33" s="9">
        <f t="shared" si="0"/>
        <v>68.236009371151795</v>
      </c>
      <c r="E33" s="3">
        <f t="shared" si="1"/>
        <v>1.4082743603701686</v>
      </c>
    </row>
    <row r="34" spans="1:5">
      <c r="A34">
        <v>5</v>
      </c>
      <c r="C34" s="9">
        <f t="shared" si="0"/>
        <v>64.938946684103485</v>
      </c>
      <c r="E34" s="3">
        <f t="shared" si="1"/>
        <v>1.3402286336418072</v>
      </c>
    </row>
    <row r="35" spans="1:5">
      <c r="A35">
        <v>4</v>
      </c>
      <c r="C35" s="9">
        <f t="shared" si="0"/>
        <v>61.641883997055189</v>
      </c>
      <c r="E35" s="3">
        <f t="shared" si="1"/>
        <v>1.2721829069134458</v>
      </c>
    </row>
    <row r="36" spans="1:5">
      <c r="A36">
        <v>3</v>
      </c>
      <c r="C36" s="9">
        <f t="shared" si="0"/>
        <v>58.344821310006871</v>
      </c>
      <c r="E36" s="3">
        <f t="shared" si="1"/>
        <v>1.2041371801850842</v>
      </c>
    </row>
    <row r="37" spans="1:5">
      <c r="A37">
        <v>2</v>
      </c>
      <c r="C37" s="9">
        <f t="shared" si="0"/>
        <v>55.047758622958561</v>
      </c>
      <c r="E37" s="3">
        <f t="shared" si="1"/>
        <v>1.1360914534567228</v>
      </c>
    </row>
    <row r="38" spans="1:5">
      <c r="A38">
        <v>1</v>
      </c>
      <c r="C38" s="9">
        <f t="shared" si="0"/>
        <v>51.750695935910258</v>
      </c>
      <c r="E38" s="3">
        <f t="shared" si="1"/>
        <v>1.0680457267283614</v>
      </c>
    </row>
    <row r="39" spans="1:5">
      <c r="A39">
        <v>0</v>
      </c>
      <c r="C39" s="9">
        <f t="shared" si="0"/>
        <v>48.453633248861948</v>
      </c>
      <c r="E39" s="3">
        <f t="shared" si="1"/>
        <v>1</v>
      </c>
    </row>
    <row r="40" spans="1:5">
      <c r="A40" t="s">
        <v>34</v>
      </c>
    </row>
    <row r="41" spans="1:5">
      <c r="A41" s="6">
        <v>0</v>
      </c>
      <c r="C41" s="9">
        <f t="shared" si="0"/>
        <v>48.453633248861948</v>
      </c>
      <c r="E41">
        <f>(29.92-A41)/29.92</f>
        <v>1</v>
      </c>
    </row>
    <row r="42" spans="1:5">
      <c r="A42" s="6">
        <v>1</v>
      </c>
      <c r="C42" s="9">
        <f t="shared" si="0"/>
        <v>46.834193634929392</v>
      </c>
      <c r="E42">
        <f t="shared" ref="E42:E71" si="2">(29.92-A42)/29.92</f>
        <v>0.96657754010695185</v>
      </c>
    </row>
    <row r="43" spans="1:5">
      <c r="A43" s="6">
        <v>2</v>
      </c>
      <c r="C43" s="9">
        <f t="shared" si="0"/>
        <v>45.214754020996835</v>
      </c>
      <c r="E43">
        <f t="shared" si="2"/>
        <v>0.9331550802139037</v>
      </c>
    </row>
    <row r="44" spans="1:5">
      <c r="A44" s="6">
        <v>3</v>
      </c>
      <c r="C44" s="9">
        <f t="shared" si="0"/>
        <v>43.595314407064294</v>
      </c>
      <c r="E44">
        <f t="shared" si="2"/>
        <v>0.89973262032085566</v>
      </c>
    </row>
    <row r="45" spans="1:5">
      <c r="A45" s="6">
        <v>4</v>
      </c>
      <c r="C45" s="9">
        <f t="shared" si="0"/>
        <v>41.975874793131737</v>
      </c>
      <c r="E45">
        <f t="shared" si="2"/>
        <v>0.86631016042780751</v>
      </c>
    </row>
    <row r="46" spans="1:5">
      <c r="A46" s="6">
        <v>5</v>
      </c>
      <c r="C46" s="9">
        <f t="shared" si="0"/>
        <v>40.356435179199188</v>
      </c>
      <c r="E46">
        <f t="shared" si="2"/>
        <v>0.83288770053475936</v>
      </c>
    </row>
    <row r="47" spans="1:5">
      <c r="A47" s="6">
        <v>6</v>
      </c>
      <c r="C47" s="9">
        <f t="shared" si="0"/>
        <v>38.736995565266639</v>
      </c>
      <c r="E47">
        <f t="shared" si="2"/>
        <v>0.79946524064171121</v>
      </c>
    </row>
    <row r="48" spans="1:5">
      <c r="A48" s="6">
        <v>7</v>
      </c>
      <c r="C48" s="9">
        <f t="shared" si="0"/>
        <v>37.11755595133409</v>
      </c>
      <c r="E48">
        <f t="shared" si="2"/>
        <v>0.76604278074866317</v>
      </c>
    </row>
    <row r="49" spans="1:5">
      <c r="A49" s="6">
        <v>8</v>
      </c>
      <c r="C49" s="9">
        <f t="shared" si="0"/>
        <v>35.498116337401534</v>
      </c>
      <c r="E49">
        <f t="shared" si="2"/>
        <v>0.73262032085561501</v>
      </c>
    </row>
    <row r="50" spans="1:5">
      <c r="A50" s="6">
        <v>9</v>
      </c>
      <c r="C50" s="9">
        <f t="shared" si="0"/>
        <v>33.878676723468985</v>
      </c>
      <c r="E50">
        <f t="shared" si="2"/>
        <v>0.69919786096256686</v>
      </c>
    </row>
    <row r="51" spans="1:5">
      <c r="A51" s="6">
        <v>10</v>
      </c>
      <c r="C51" s="9">
        <f t="shared" si="0"/>
        <v>32.259237109536429</v>
      </c>
      <c r="E51">
        <f t="shared" si="2"/>
        <v>0.66577540106951871</v>
      </c>
    </row>
    <row r="52" spans="1:5">
      <c r="A52" s="6">
        <v>11</v>
      </c>
      <c r="C52" s="9">
        <f t="shared" si="0"/>
        <v>30.639797495603872</v>
      </c>
      <c r="E52">
        <f t="shared" si="2"/>
        <v>0.63235294117647056</v>
      </c>
    </row>
    <row r="53" spans="1:5">
      <c r="A53" s="6">
        <v>12</v>
      </c>
      <c r="C53" s="9">
        <f t="shared" si="0"/>
        <v>29.020357881671334</v>
      </c>
      <c r="E53">
        <f t="shared" si="2"/>
        <v>0.59893048128342252</v>
      </c>
    </row>
    <row r="54" spans="1:5">
      <c r="A54" s="6">
        <v>13</v>
      </c>
      <c r="C54" s="9">
        <f t="shared" si="0"/>
        <v>27.400918267738774</v>
      </c>
      <c r="E54">
        <f t="shared" si="2"/>
        <v>0.56550802139037437</v>
      </c>
    </row>
    <row r="55" spans="1:5">
      <c r="A55" s="6">
        <v>14</v>
      </c>
      <c r="C55" s="9">
        <f t="shared" si="0"/>
        <v>25.781478653806222</v>
      </c>
      <c r="E55">
        <f t="shared" si="2"/>
        <v>0.53208556149732622</v>
      </c>
    </row>
    <row r="56" spans="1:5">
      <c r="A56" s="6">
        <v>15</v>
      </c>
      <c r="C56" s="9">
        <f t="shared" si="0"/>
        <v>24.162039039873672</v>
      </c>
      <c r="E56">
        <f t="shared" si="2"/>
        <v>0.49866310160427813</v>
      </c>
    </row>
    <row r="57" spans="1:5">
      <c r="A57" s="6">
        <v>16</v>
      </c>
      <c r="C57" s="9">
        <f t="shared" si="0"/>
        <v>22.542599425941123</v>
      </c>
      <c r="E57">
        <f t="shared" si="2"/>
        <v>0.46524064171122997</v>
      </c>
    </row>
    <row r="58" spans="1:5">
      <c r="A58" s="6">
        <v>17</v>
      </c>
      <c r="C58" s="9">
        <f t="shared" si="0"/>
        <v>20.923159812008567</v>
      </c>
      <c r="E58">
        <f t="shared" si="2"/>
        <v>0.43181818181818182</v>
      </c>
    </row>
    <row r="59" spans="1:5">
      <c r="A59" s="6">
        <v>18</v>
      </c>
      <c r="C59" s="9">
        <f t="shared" si="0"/>
        <v>19.303720198076018</v>
      </c>
      <c r="E59">
        <f t="shared" si="2"/>
        <v>0.39839572192513373</v>
      </c>
    </row>
    <row r="60" spans="1:5">
      <c r="A60" s="6">
        <v>19</v>
      </c>
      <c r="C60" s="9">
        <f t="shared" si="0"/>
        <v>17.684280584143465</v>
      </c>
      <c r="E60">
        <f t="shared" si="2"/>
        <v>0.36497326203208558</v>
      </c>
    </row>
    <row r="61" spans="1:5">
      <c r="A61" s="6">
        <v>20</v>
      </c>
      <c r="C61" s="9">
        <f t="shared" si="0"/>
        <v>16.064840970210913</v>
      </c>
      <c r="E61">
        <f t="shared" si="2"/>
        <v>0.33155080213903748</v>
      </c>
    </row>
    <row r="62" spans="1:5">
      <c r="A62" s="6">
        <v>21</v>
      </c>
      <c r="C62" s="9">
        <f t="shared" si="0"/>
        <v>14.445401356278362</v>
      </c>
      <c r="E62">
        <f t="shared" si="2"/>
        <v>0.29812834224598933</v>
      </c>
    </row>
    <row r="63" spans="1:5">
      <c r="A63" s="6">
        <v>22</v>
      </c>
      <c r="C63" s="9">
        <f t="shared" si="0"/>
        <v>12.825961742345813</v>
      </c>
      <c r="E63">
        <f t="shared" si="2"/>
        <v>0.26470588235294124</v>
      </c>
    </row>
    <row r="64" spans="1:5">
      <c r="A64" s="6">
        <v>23</v>
      </c>
      <c r="C64" s="9">
        <f t="shared" si="0"/>
        <v>11.20652212841326</v>
      </c>
      <c r="E64">
        <f t="shared" si="2"/>
        <v>0.23128342245989308</v>
      </c>
    </row>
    <row r="65" spans="1:38">
      <c r="A65" s="6">
        <v>24</v>
      </c>
      <c r="C65" s="9">
        <f t="shared" si="0"/>
        <v>9.5870825144807075</v>
      </c>
      <c r="E65">
        <f t="shared" si="2"/>
        <v>0.19786096256684496</v>
      </c>
    </row>
    <row r="66" spans="1:38">
      <c r="A66" s="6">
        <v>25</v>
      </c>
      <c r="C66" s="9">
        <f t="shared" si="0"/>
        <v>7.9676429005481566</v>
      </c>
      <c r="E66">
        <f t="shared" si="2"/>
        <v>0.16443850267379684</v>
      </c>
    </row>
    <row r="67" spans="1:38">
      <c r="A67" s="6">
        <v>26</v>
      </c>
      <c r="C67" s="9">
        <f t="shared" si="0"/>
        <v>6.348203286615604</v>
      </c>
      <c r="E67">
        <f t="shared" si="2"/>
        <v>0.13101604278074871</v>
      </c>
    </row>
    <row r="68" spans="1:38">
      <c r="A68" s="6">
        <v>27</v>
      </c>
      <c r="C68" s="9">
        <f t="shared" si="0"/>
        <v>4.728763672683054</v>
      </c>
      <c r="E68">
        <f t="shared" si="2"/>
        <v>9.7593582887700592E-2</v>
      </c>
    </row>
    <row r="69" spans="1:38">
      <c r="A69" s="6">
        <v>28</v>
      </c>
      <c r="C69" s="9">
        <f t="shared" si="0"/>
        <v>3.1093240587505013</v>
      </c>
      <c r="E69">
        <f t="shared" si="2"/>
        <v>6.4171122994652455E-2</v>
      </c>
    </row>
    <row r="70" spans="1:38">
      <c r="A70" s="6">
        <v>29</v>
      </c>
      <c r="C70" s="9">
        <f t="shared" si="0"/>
        <v>1.4898844448179502</v>
      </c>
      <c r="E70">
        <f t="shared" si="2"/>
        <v>3.0748663101604332E-2</v>
      </c>
    </row>
    <row r="71" spans="1:38">
      <c r="A71" s="6">
        <v>29.52</v>
      </c>
      <c r="C71" s="9">
        <f t="shared" si="0"/>
        <v>0.64777584557302414</v>
      </c>
      <c r="E71">
        <f t="shared" si="2"/>
        <v>1.3368983957219322E-2</v>
      </c>
    </row>
    <row r="76" spans="1:38">
      <c r="AK76" s="1" t="s">
        <v>32</v>
      </c>
      <c r="AL7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topLeftCell="A9" workbookViewId="0">
      <selection activeCell="O44" sqref="O44"/>
    </sheetView>
  </sheetViews>
  <sheetFormatPr baseColWidth="10" defaultColWidth="8.83203125" defaultRowHeight="15"/>
  <sheetData>
    <row r="1" spans="1:17">
      <c r="A1" t="s">
        <v>0</v>
      </c>
      <c r="D1" t="s">
        <v>1</v>
      </c>
    </row>
    <row r="2" spans="1:17">
      <c r="A2">
        <v>236</v>
      </c>
      <c r="B2" t="s">
        <v>35</v>
      </c>
      <c r="E2" s="5"/>
      <c r="G2" t="s">
        <v>29</v>
      </c>
      <c r="J2" s="2">
        <f>A2*28.3168</f>
        <v>6682.7647999999999</v>
      </c>
    </row>
    <row r="3" spans="1:17">
      <c r="A3" t="s">
        <v>2</v>
      </c>
    </row>
    <row r="4" spans="1:17">
      <c r="A4" t="s">
        <v>3</v>
      </c>
      <c r="E4" s="1">
        <v>10</v>
      </c>
      <c r="G4" t="s">
        <v>4</v>
      </c>
      <c r="K4" s="2">
        <f xml:space="preserve"> E4/760</f>
        <v>1.3157894736842105E-2</v>
      </c>
      <c r="M4" t="s">
        <v>5</v>
      </c>
      <c r="Q4" s="2">
        <f>29.92-(K4*29.92)</f>
        <v>29.526315789473685</v>
      </c>
    </row>
    <row r="5" spans="1:17">
      <c r="A5" t="s">
        <v>6</v>
      </c>
    </row>
    <row r="6" spans="1:17">
      <c r="A6" t="s">
        <v>7</v>
      </c>
    </row>
    <row r="7" spans="1:17">
      <c r="A7" t="s">
        <v>8</v>
      </c>
    </row>
    <row r="8" spans="1:17">
      <c r="A8" t="s">
        <v>9</v>
      </c>
      <c r="D8" s="2">
        <f>(K4*J2)/(0.08206*298)</f>
        <v>3.5957940330726119</v>
      </c>
      <c r="E8" s="2" t="s">
        <v>10</v>
      </c>
      <c r="G8" s="3"/>
    </row>
    <row r="9" spans="1:17">
      <c r="A9" t="s">
        <v>11</v>
      </c>
      <c r="E9" t="s">
        <v>12</v>
      </c>
      <c r="K9" s="2">
        <f>D8*29</f>
        <v>104.27802695910574</v>
      </c>
      <c r="L9" t="s">
        <v>13</v>
      </c>
      <c r="P9">
        <f>K9*0.00220462</f>
        <v>0.22989342379458372</v>
      </c>
    </row>
    <row r="10" spans="1:17">
      <c r="A10" t="s">
        <v>14</v>
      </c>
      <c r="E10" t="s">
        <v>15</v>
      </c>
      <c r="L10" s="2">
        <f>D8*146</f>
        <v>524.98592882860135</v>
      </c>
      <c r="M10" t="s">
        <v>16</v>
      </c>
    </row>
    <row r="11" spans="1:17">
      <c r="L11" s="2">
        <f>L10*0.00220462</f>
        <v>1.157394478414111</v>
      </c>
      <c r="M11" t="s">
        <v>17</v>
      </c>
    </row>
    <row r="12" spans="1:17">
      <c r="A12" t="s">
        <v>18</v>
      </c>
      <c r="L12" s="3"/>
    </row>
    <row r="13" spans="1:17">
      <c r="A13" t="s">
        <v>19</v>
      </c>
      <c r="H13" s="1">
        <v>10</v>
      </c>
      <c r="I13" t="s">
        <v>20</v>
      </c>
    </row>
    <row r="14" spans="1:17">
      <c r="A14" s="2">
        <f>H13</f>
        <v>10</v>
      </c>
      <c r="B14" t="s">
        <v>21</v>
      </c>
      <c r="C14" s="2">
        <f>(H13+14.696)/14.696</f>
        <v>1.6804572672836144</v>
      </c>
      <c r="D14" t="s">
        <v>22</v>
      </c>
    </row>
    <row r="15" spans="1:17">
      <c r="A15" t="s">
        <v>23</v>
      </c>
      <c r="C15" s="2">
        <f>(C14*J2)/(0.08206*298)</f>
        <v>459.23594430442654</v>
      </c>
      <c r="D15" t="s">
        <v>24</v>
      </c>
      <c r="F15" t="s">
        <v>25</v>
      </c>
      <c r="J15" s="2">
        <f>C15*146</f>
        <v>67048.447868446281</v>
      </c>
      <c r="K15" t="s">
        <v>26</v>
      </c>
      <c r="L15" s="1">
        <f>J15*0.00220462</f>
        <v>147.81634913973403</v>
      </c>
      <c r="M15" t="s">
        <v>27</v>
      </c>
    </row>
    <row r="16" spans="1:17">
      <c r="F16" t="s">
        <v>28</v>
      </c>
      <c r="J16" s="2">
        <f>C15*29</f>
        <v>13317.842384828369</v>
      </c>
      <c r="K16" t="s">
        <v>26</v>
      </c>
      <c r="L16" s="2">
        <f>J16*0.00220462</f>
        <v>29.360781678440318</v>
      </c>
      <c r="M16" t="s">
        <v>27</v>
      </c>
    </row>
    <row r="21" spans="1:15">
      <c r="A21" t="s">
        <v>33</v>
      </c>
    </row>
    <row r="22" spans="1:15" ht="16">
      <c r="H22" s="13" t="s">
        <v>36</v>
      </c>
    </row>
    <row r="23" spans="1:15" ht="16">
      <c r="A23" t="s">
        <v>30</v>
      </c>
      <c r="C23" t="s">
        <v>31</v>
      </c>
      <c r="E23" t="s">
        <v>38</v>
      </c>
      <c r="H23" s="14" t="s">
        <v>37</v>
      </c>
    </row>
    <row r="24" spans="1:15">
      <c r="A24">
        <v>15</v>
      </c>
      <c r="C24" s="9">
        <f>(E24*$J$2)/(0.08206*298)*146*0.00220462</f>
        <v>177.74353352986483</v>
      </c>
      <c r="E24" s="3">
        <f>(A24+14.696)/14.696</f>
        <v>2.0206859009254217</v>
      </c>
      <c r="O24" s="4"/>
    </row>
    <row r="25" spans="1:15">
      <c r="A25">
        <v>14</v>
      </c>
      <c r="C25" s="9">
        <f t="shared" ref="C25:C71" si="0">(E25*$J$2)/(0.08206*298)*146*0.00220462</f>
        <v>171.75809665183868</v>
      </c>
      <c r="E25" s="3">
        <f t="shared" ref="E25:E39" si="1">(A25+14.696)/14.696</f>
        <v>1.9526401741970603</v>
      </c>
    </row>
    <row r="26" spans="1:15">
      <c r="A26">
        <v>13</v>
      </c>
      <c r="C26" s="9">
        <f t="shared" si="0"/>
        <v>165.77265977381256</v>
      </c>
      <c r="E26" s="3">
        <f t="shared" si="1"/>
        <v>1.8845944474686989</v>
      </c>
    </row>
    <row r="27" spans="1:15">
      <c r="A27">
        <v>12</v>
      </c>
      <c r="C27" s="9">
        <f t="shared" si="0"/>
        <v>159.78722289578636</v>
      </c>
      <c r="E27" s="3">
        <f t="shared" si="1"/>
        <v>1.8165487207403375</v>
      </c>
    </row>
    <row r="28" spans="1:15" ht="16" thickBot="1">
      <c r="A28">
        <v>11</v>
      </c>
      <c r="C28" s="9">
        <f t="shared" si="0"/>
        <v>153.80178601776021</v>
      </c>
      <c r="E28" s="3">
        <f t="shared" si="1"/>
        <v>1.7485029940119758</v>
      </c>
    </row>
    <row r="29" spans="1:15" ht="16" thickBot="1">
      <c r="A29" s="10">
        <v>10</v>
      </c>
      <c r="B29" s="11"/>
      <c r="C29" s="12">
        <f t="shared" si="0"/>
        <v>147.81634913973403</v>
      </c>
      <c r="E29" s="3">
        <f t="shared" si="1"/>
        <v>1.6804572672836144</v>
      </c>
    </row>
    <row r="30" spans="1:15">
      <c r="A30">
        <v>9</v>
      </c>
      <c r="C30" s="9">
        <f t="shared" si="0"/>
        <v>141.83091226170788</v>
      </c>
      <c r="E30" s="3">
        <f t="shared" si="1"/>
        <v>1.612411540555253</v>
      </c>
    </row>
    <row r="31" spans="1:15">
      <c r="A31">
        <v>8</v>
      </c>
      <c r="C31" s="9">
        <f t="shared" si="0"/>
        <v>135.84547538368173</v>
      </c>
      <c r="E31" s="3">
        <f t="shared" si="1"/>
        <v>1.5443658138268916</v>
      </c>
    </row>
    <row r="32" spans="1:15">
      <c r="A32">
        <v>7</v>
      </c>
      <c r="C32" s="9">
        <f t="shared" si="0"/>
        <v>129.86003850565555</v>
      </c>
      <c r="E32" s="3">
        <f t="shared" si="1"/>
        <v>1.47632008709853</v>
      </c>
    </row>
    <row r="33" spans="1:5">
      <c r="A33">
        <v>6</v>
      </c>
      <c r="C33" s="9">
        <f t="shared" si="0"/>
        <v>123.87460162762939</v>
      </c>
      <c r="E33" s="3">
        <f t="shared" si="1"/>
        <v>1.4082743603701686</v>
      </c>
    </row>
    <row r="34" spans="1:5">
      <c r="A34">
        <v>5</v>
      </c>
      <c r="C34" s="9">
        <f t="shared" si="0"/>
        <v>117.88916474960324</v>
      </c>
      <c r="E34" s="3">
        <f t="shared" si="1"/>
        <v>1.3402286336418072</v>
      </c>
    </row>
    <row r="35" spans="1:5">
      <c r="A35">
        <v>4</v>
      </c>
      <c r="C35" s="9">
        <f t="shared" si="0"/>
        <v>111.9037278715771</v>
      </c>
      <c r="E35" s="3">
        <f t="shared" si="1"/>
        <v>1.2721829069134458</v>
      </c>
    </row>
    <row r="36" spans="1:5">
      <c r="A36">
        <v>3</v>
      </c>
      <c r="C36" s="9">
        <f t="shared" si="0"/>
        <v>105.91829099355091</v>
      </c>
      <c r="E36" s="3">
        <f t="shared" si="1"/>
        <v>1.2041371801850842</v>
      </c>
    </row>
    <row r="37" spans="1:5">
      <c r="A37">
        <v>2</v>
      </c>
      <c r="C37" s="9">
        <f t="shared" si="0"/>
        <v>99.932854115524762</v>
      </c>
      <c r="E37" s="3">
        <f t="shared" si="1"/>
        <v>1.1360914534567228</v>
      </c>
    </row>
    <row r="38" spans="1:5">
      <c r="A38">
        <v>1</v>
      </c>
      <c r="C38" s="9">
        <f t="shared" si="0"/>
        <v>93.947417237498613</v>
      </c>
      <c r="E38" s="3">
        <f t="shared" si="1"/>
        <v>1.0680457267283614</v>
      </c>
    </row>
    <row r="39" spans="1:5">
      <c r="A39">
        <v>0</v>
      </c>
      <c r="C39" s="9">
        <f t="shared" si="0"/>
        <v>87.961980359472449</v>
      </c>
      <c r="E39" s="3">
        <f t="shared" si="1"/>
        <v>1</v>
      </c>
    </row>
    <row r="40" spans="1:5">
      <c r="A40" t="s">
        <v>34</v>
      </c>
    </row>
    <row r="41" spans="1:5">
      <c r="A41" s="6">
        <v>0</v>
      </c>
      <c r="C41" s="9">
        <f t="shared" si="0"/>
        <v>87.961980359472449</v>
      </c>
      <c r="E41">
        <f>(29.92-A41)/29.92</f>
        <v>1</v>
      </c>
    </row>
    <row r="42" spans="1:5">
      <c r="A42" s="6">
        <v>1</v>
      </c>
      <c r="C42" s="9">
        <f t="shared" si="0"/>
        <v>85.022074598794873</v>
      </c>
      <c r="E42">
        <f t="shared" ref="E42:E71" si="2">(29.92-A42)/29.92</f>
        <v>0.96657754010695185</v>
      </c>
    </row>
    <row r="43" spans="1:5">
      <c r="A43" s="6">
        <v>2</v>
      </c>
      <c r="C43" s="9">
        <f t="shared" si="0"/>
        <v>82.08216883811734</v>
      </c>
      <c r="E43">
        <f t="shared" si="2"/>
        <v>0.9331550802139037</v>
      </c>
    </row>
    <row r="44" spans="1:5">
      <c r="A44" s="6">
        <v>3</v>
      </c>
      <c r="C44" s="9">
        <f t="shared" si="0"/>
        <v>79.142263077439793</v>
      </c>
      <c r="E44">
        <f t="shared" si="2"/>
        <v>0.89973262032085566</v>
      </c>
    </row>
    <row r="45" spans="1:5">
      <c r="A45" s="6">
        <v>4</v>
      </c>
      <c r="C45" s="9">
        <f t="shared" si="0"/>
        <v>76.202357316762232</v>
      </c>
      <c r="E45">
        <f t="shared" si="2"/>
        <v>0.86631016042780751</v>
      </c>
    </row>
    <row r="46" spans="1:5">
      <c r="A46" s="6">
        <v>5</v>
      </c>
      <c r="C46" s="9">
        <f t="shared" si="0"/>
        <v>73.26245155608467</v>
      </c>
      <c r="E46">
        <f t="shared" si="2"/>
        <v>0.83288770053475936</v>
      </c>
    </row>
    <row r="47" spans="1:5">
      <c r="A47" s="6">
        <v>6</v>
      </c>
      <c r="C47" s="9">
        <f t="shared" si="0"/>
        <v>70.322545795407123</v>
      </c>
      <c r="E47">
        <f t="shared" si="2"/>
        <v>0.79946524064171121</v>
      </c>
    </row>
    <row r="48" spans="1:5">
      <c r="A48" s="6">
        <v>7</v>
      </c>
      <c r="C48" s="9">
        <f t="shared" si="0"/>
        <v>67.382640034729576</v>
      </c>
      <c r="E48">
        <f t="shared" si="2"/>
        <v>0.76604278074866317</v>
      </c>
    </row>
    <row r="49" spans="1:5">
      <c r="A49" s="6">
        <v>8</v>
      </c>
      <c r="C49" s="9">
        <f t="shared" si="0"/>
        <v>64.442734274052</v>
      </c>
      <c r="E49">
        <f t="shared" si="2"/>
        <v>0.73262032085561501</v>
      </c>
    </row>
    <row r="50" spans="1:5">
      <c r="A50" s="6">
        <v>9</v>
      </c>
      <c r="C50" s="9">
        <f t="shared" si="0"/>
        <v>61.502828513374453</v>
      </c>
      <c r="E50">
        <f t="shared" si="2"/>
        <v>0.69919786096256686</v>
      </c>
    </row>
    <row r="51" spans="1:5">
      <c r="A51" s="6">
        <v>10</v>
      </c>
      <c r="C51" s="9">
        <f t="shared" si="0"/>
        <v>58.562922752696892</v>
      </c>
      <c r="E51">
        <f t="shared" si="2"/>
        <v>0.66577540106951871</v>
      </c>
    </row>
    <row r="52" spans="1:5">
      <c r="A52" s="6">
        <v>11</v>
      </c>
      <c r="C52" s="9">
        <f t="shared" si="0"/>
        <v>55.623016992019338</v>
      </c>
      <c r="E52">
        <f t="shared" si="2"/>
        <v>0.63235294117647056</v>
      </c>
    </row>
    <row r="53" spans="1:5">
      <c r="A53" s="6">
        <v>12</v>
      </c>
      <c r="C53" s="9">
        <f t="shared" si="0"/>
        <v>52.68311123134179</v>
      </c>
      <c r="E53">
        <f t="shared" si="2"/>
        <v>0.59893048128342252</v>
      </c>
    </row>
    <row r="54" spans="1:5">
      <c r="A54" s="6">
        <v>13</v>
      </c>
      <c r="C54" s="9">
        <f t="shared" si="0"/>
        <v>49.743205470664229</v>
      </c>
      <c r="E54">
        <f t="shared" si="2"/>
        <v>0.56550802139037437</v>
      </c>
    </row>
    <row r="55" spans="1:5">
      <c r="A55" s="6">
        <v>14</v>
      </c>
      <c r="C55" s="9">
        <f t="shared" si="0"/>
        <v>46.803299709986682</v>
      </c>
      <c r="E55">
        <f t="shared" si="2"/>
        <v>0.53208556149732622</v>
      </c>
    </row>
    <row r="56" spans="1:5">
      <c r="A56" s="6">
        <v>15</v>
      </c>
      <c r="C56" s="9">
        <f t="shared" si="0"/>
        <v>43.863393949309121</v>
      </c>
      <c r="E56">
        <f t="shared" si="2"/>
        <v>0.49866310160427813</v>
      </c>
    </row>
    <row r="57" spans="1:5">
      <c r="A57" s="6">
        <v>16</v>
      </c>
      <c r="C57" s="9">
        <f t="shared" si="0"/>
        <v>40.923488188631566</v>
      </c>
      <c r="E57">
        <f t="shared" si="2"/>
        <v>0.46524064171122997</v>
      </c>
    </row>
    <row r="58" spans="1:5">
      <c r="A58" s="6">
        <v>17</v>
      </c>
      <c r="C58" s="9">
        <f t="shared" si="0"/>
        <v>37.983582427954012</v>
      </c>
      <c r="E58">
        <f t="shared" si="2"/>
        <v>0.43181818181818182</v>
      </c>
    </row>
    <row r="59" spans="1:5">
      <c r="A59" s="6">
        <v>18</v>
      </c>
      <c r="C59" s="9">
        <f t="shared" si="0"/>
        <v>35.043676667276458</v>
      </c>
      <c r="E59">
        <f t="shared" si="2"/>
        <v>0.39839572192513373</v>
      </c>
    </row>
    <row r="60" spans="1:5">
      <c r="A60" s="6">
        <v>19</v>
      </c>
      <c r="C60" s="9">
        <f t="shared" si="0"/>
        <v>32.103770906598903</v>
      </c>
      <c r="E60">
        <f t="shared" si="2"/>
        <v>0.36497326203208558</v>
      </c>
    </row>
    <row r="61" spans="1:5">
      <c r="A61" s="6">
        <v>20</v>
      </c>
      <c r="C61" s="9">
        <f t="shared" si="0"/>
        <v>29.163865145921353</v>
      </c>
      <c r="E61">
        <f t="shared" si="2"/>
        <v>0.33155080213903748</v>
      </c>
    </row>
    <row r="62" spans="1:5">
      <c r="A62" s="6">
        <v>21</v>
      </c>
      <c r="C62" s="9">
        <f t="shared" si="0"/>
        <v>26.223959385243795</v>
      </c>
      <c r="E62">
        <f t="shared" si="2"/>
        <v>0.29812834224598933</v>
      </c>
    </row>
    <row r="63" spans="1:5">
      <c r="A63" s="6">
        <v>22</v>
      </c>
      <c r="C63" s="9">
        <f t="shared" si="0"/>
        <v>23.284053624566241</v>
      </c>
      <c r="E63">
        <f t="shared" si="2"/>
        <v>0.26470588235294124</v>
      </c>
    </row>
    <row r="64" spans="1:5">
      <c r="A64" s="6">
        <v>23</v>
      </c>
      <c r="C64" s="9">
        <f t="shared" si="0"/>
        <v>20.344147863888683</v>
      </c>
      <c r="E64">
        <f t="shared" si="2"/>
        <v>0.23128342245989308</v>
      </c>
    </row>
    <row r="65" spans="1:5">
      <c r="A65" s="6">
        <v>24</v>
      </c>
      <c r="C65" s="9">
        <f t="shared" si="0"/>
        <v>17.404242103211129</v>
      </c>
      <c r="E65">
        <f t="shared" si="2"/>
        <v>0.19786096256684496</v>
      </c>
    </row>
    <row r="66" spans="1:5">
      <c r="A66" s="6">
        <v>25</v>
      </c>
      <c r="C66" s="9">
        <f t="shared" si="0"/>
        <v>14.464336342533576</v>
      </c>
      <c r="E66">
        <f t="shared" si="2"/>
        <v>0.16443850267379684</v>
      </c>
    </row>
    <row r="67" spans="1:5">
      <c r="A67" s="6">
        <v>26</v>
      </c>
      <c r="C67" s="9">
        <f t="shared" si="0"/>
        <v>11.524430581856022</v>
      </c>
      <c r="E67">
        <f t="shared" si="2"/>
        <v>0.13101604278074871</v>
      </c>
    </row>
    <row r="68" spans="1:5">
      <c r="A68" s="6">
        <v>27</v>
      </c>
      <c r="C68" s="9">
        <f t="shared" si="0"/>
        <v>8.5845248211784657</v>
      </c>
      <c r="E68">
        <f t="shared" si="2"/>
        <v>9.7593582887700592E-2</v>
      </c>
    </row>
    <row r="69" spans="1:5">
      <c r="A69" s="6">
        <v>28</v>
      </c>
      <c r="C69" s="9">
        <f t="shared" si="0"/>
        <v>5.6446190605009097</v>
      </c>
      <c r="E69">
        <f t="shared" si="2"/>
        <v>6.4171122994652455E-2</v>
      </c>
    </row>
    <row r="70" spans="1:5">
      <c r="A70" s="6">
        <v>29</v>
      </c>
      <c r="C70" s="9">
        <f t="shared" si="0"/>
        <v>2.7047132998233554</v>
      </c>
      <c r="E70">
        <f t="shared" si="2"/>
        <v>3.0748663101604332E-2</v>
      </c>
    </row>
    <row r="71" spans="1:5">
      <c r="A71" s="6">
        <v>29.52</v>
      </c>
      <c r="C71" s="9">
        <f t="shared" si="0"/>
        <v>1.1759623042710283</v>
      </c>
      <c r="E71">
        <f t="shared" si="2"/>
        <v>1.3368983957219322E-2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CEBAF-UITF</vt:lpstr>
      <vt:lpstr>GTS</vt:lpstr>
      <vt:lpstr>LERF-FEL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2021-07-13T16:09:16Z</dcterms:modified>
</cp:coreProperties>
</file>