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ll  D\KLong\"/>
    </mc:Choice>
  </mc:AlternateContent>
  <bookViews>
    <workbookView xWindow="0" yWindow="0" windowWidth="15380" windowHeight="8450"/>
  </bookViews>
  <sheets>
    <sheet name="Materials" sheetId="1" r:id="rId1"/>
    <sheet name="Install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F11" i="2"/>
  <c r="E11" i="2"/>
  <c r="H30" i="2" l="1"/>
  <c r="E11" i="1"/>
  <c r="H20" i="1" l="1"/>
  <c r="I20" i="1" s="1"/>
  <c r="H18" i="1"/>
  <c r="I18" i="1" s="1"/>
  <c r="E24" i="1" l="1"/>
  <c r="J24" i="1" s="1"/>
  <c r="K24" i="1" s="1"/>
  <c r="E23" i="1"/>
  <c r="J23" i="1" s="1"/>
  <c r="K23" i="1" s="1"/>
  <c r="E22" i="1"/>
  <c r="J22" i="1" s="1"/>
  <c r="K22" i="1" s="1"/>
  <c r="B30" i="2"/>
  <c r="B31" i="2" s="1"/>
  <c r="F28" i="2"/>
  <c r="E28" i="2"/>
  <c r="F27" i="2"/>
  <c r="E27" i="2"/>
  <c r="F26" i="2"/>
  <c r="E26" i="2"/>
  <c r="F9" i="2"/>
  <c r="E9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3" i="2"/>
  <c r="E13" i="2"/>
  <c r="F12" i="2"/>
  <c r="E12" i="2"/>
  <c r="G30" i="2"/>
  <c r="F10" i="2"/>
  <c r="E10" i="2"/>
  <c r="F8" i="2"/>
  <c r="E8" i="2"/>
  <c r="F7" i="2"/>
  <c r="E7" i="2"/>
  <c r="F6" i="2"/>
  <c r="E6" i="2"/>
  <c r="F5" i="2"/>
  <c r="E5" i="2"/>
  <c r="E30" i="2" l="1"/>
  <c r="B33" i="2" s="1"/>
  <c r="F30" i="2"/>
  <c r="B32" i="2" s="1"/>
  <c r="B35" i="2" s="1"/>
  <c r="G16" i="1"/>
  <c r="H16" i="1" s="1"/>
  <c r="I16" i="1" s="1"/>
  <c r="G13" i="1"/>
  <c r="H13" i="1" s="1"/>
  <c r="I13" i="1" s="1"/>
  <c r="H6" i="1"/>
  <c r="I6" i="1" s="1"/>
  <c r="G5" i="1"/>
  <c r="H5" i="1" s="1"/>
  <c r="I5" i="1" s="1"/>
  <c r="G3" i="1"/>
  <c r="H3" i="1"/>
  <c r="I3" i="1" s="1"/>
  <c r="I27" i="1" s="1"/>
  <c r="I29" i="1" s="1"/>
  <c r="E21" i="1" l="1"/>
  <c r="J21" i="1" s="1"/>
  <c r="K21" i="1" s="1"/>
  <c r="E4" i="1" l="1"/>
  <c r="J4" i="1" s="1"/>
  <c r="K4" i="1" s="1"/>
  <c r="E13" i="1"/>
  <c r="J13" i="1" s="1"/>
  <c r="K13" i="1" s="1"/>
  <c r="E25" i="1"/>
  <c r="J25" i="1" s="1"/>
  <c r="K25" i="1" s="1"/>
  <c r="E20" i="1"/>
  <c r="J20" i="1" s="1"/>
  <c r="K20" i="1" s="1"/>
  <c r="E19" i="1"/>
  <c r="J19" i="1" s="1"/>
  <c r="K19" i="1" s="1"/>
  <c r="E18" i="1"/>
  <c r="J18" i="1" s="1"/>
  <c r="K18" i="1" s="1"/>
  <c r="E17" i="1"/>
  <c r="J17" i="1" s="1"/>
  <c r="K17" i="1" s="1"/>
  <c r="E16" i="1"/>
  <c r="J16" i="1" s="1"/>
  <c r="K16" i="1" s="1"/>
  <c r="E15" i="1"/>
  <c r="J15" i="1" s="1"/>
  <c r="K15" i="1" s="1"/>
  <c r="E14" i="1"/>
  <c r="J14" i="1" s="1"/>
  <c r="K14" i="1" s="1"/>
  <c r="E12" i="1"/>
  <c r="J12" i="1" s="1"/>
  <c r="K12" i="1" s="1"/>
  <c r="E10" i="1"/>
  <c r="J10" i="1" s="1"/>
  <c r="K10" i="1" s="1"/>
  <c r="E9" i="1"/>
  <c r="J9" i="1" s="1"/>
  <c r="K9" i="1" s="1"/>
  <c r="E8" i="1"/>
  <c r="J8" i="1" s="1"/>
  <c r="K8" i="1" s="1"/>
  <c r="E7" i="1"/>
  <c r="J7" i="1" s="1"/>
  <c r="K7" i="1" s="1"/>
  <c r="E6" i="1"/>
  <c r="J6" i="1" s="1"/>
  <c r="K6" i="1" s="1"/>
  <c r="E5" i="1"/>
  <c r="J5" i="1" s="1"/>
  <c r="K5" i="1" s="1"/>
  <c r="E3" i="1"/>
  <c r="J3" i="1" s="1"/>
  <c r="K3" i="1" s="1"/>
  <c r="E26" i="1" l="1"/>
  <c r="J26" i="1" s="1"/>
  <c r="K26" i="1" s="1"/>
</calcChain>
</file>

<file path=xl/sharedStrings.xml><?xml version="1.0" encoding="utf-8"?>
<sst xmlns="http://schemas.openxmlformats.org/spreadsheetml/2006/main" count="101" uniqueCount="81">
  <si>
    <t>Equipment</t>
  </si>
  <si>
    <t>qty</t>
  </si>
  <si>
    <t>cost ea $</t>
  </si>
  <si>
    <t>Total cost</t>
  </si>
  <si>
    <t>Klong Collimator Cave</t>
  </si>
  <si>
    <t>Beryllium target</t>
  </si>
  <si>
    <t>Tungsten absorber</t>
  </si>
  <si>
    <t>Fab cost  $</t>
  </si>
  <si>
    <t>Total cost $</t>
  </si>
  <si>
    <t>Hilman rollers</t>
  </si>
  <si>
    <t>wedge levelers</t>
  </si>
  <si>
    <t>leveler base plate</t>
  </si>
  <si>
    <t>borated poly sheets</t>
  </si>
  <si>
    <t>Beryllium support</t>
  </si>
  <si>
    <t>Central support tubes</t>
  </si>
  <si>
    <t>Hardware</t>
  </si>
  <si>
    <t>cooling plates</t>
  </si>
  <si>
    <t>Water cooling system</t>
  </si>
  <si>
    <t>vacuum beamline</t>
  </si>
  <si>
    <t>Concrete block shielding wall</t>
  </si>
  <si>
    <t>Support for  shield wall</t>
  </si>
  <si>
    <t>weight</t>
  </si>
  <si>
    <t>density</t>
  </si>
  <si>
    <t>volume</t>
  </si>
  <si>
    <t>total weight</t>
  </si>
  <si>
    <t>g/cm^3</t>
  </si>
  <si>
    <t>kg</t>
  </si>
  <si>
    <t xml:space="preserve"> </t>
  </si>
  <si>
    <t>cm^3</t>
  </si>
  <si>
    <t>Kg</t>
  </si>
  <si>
    <t>KLONG Collimator Cave KPT installation</t>
  </si>
  <si>
    <t>Task</t>
  </si>
  <si>
    <t>Remove old Equipment</t>
  </si>
  <si>
    <t xml:space="preserve">   Beamline</t>
  </si>
  <si>
    <t xml:space="preserve">   Profiler</t>
  </si>
  <si>
    <t xml:space="preserve">   Primary Collimator</t>
  </si>
  <si>
    <t xml:space="preserve">   Secondary Collimator</t>
  </si>
  <si>
    <t xml:space="preserve">   Polarimeter</t>
  </si>
  <si>
    <t>Days</t>
  </si>
  <si>
    <t>#</t>
  </si>
  <si>
    <t>FTE</t>
  </si>
  <si>
    <t>Duration</t>
  </si>
  <si>
    <t>Eng</t>
  </si>
  <si>
    <t>Tech</t>
  </si>
  <si>
    <t>Facilities</t>
  </si>
  <si>
    <t>S&amp;A</t>
  </si>
  <si>
    <t xml:space="preserve">   Stands</t>
  </si>
  <si>
    <t>Install KPT</t>
  </si>
  <si>
    <t xml:space="preserve">   Target Support Structure</t>
  </si>
  <si>
    <t xml:space="preserve">   Beryllium Target</t>
  </si>
  <si>
    <t xml:space="preserve">   Tungsten Absorber</t>
  </si>
  <si>
    <t xml:space="preserve">   Remaining target shielding</t>
  </si>
  <si>
    <t xml:space="preserve">   Bottom layers of target shielding</t>
  </si>
  <si>
    <t xml:space="preserve">   1st shielding wall</t>
  </si>
  <si>
    <t xml:space="preserve">   2nd shielding wall</t>
  </si>
  <si>
    <t>Totals</t>
  </si>
  <si>
    <t>Duration in months</t>
  </si>
  <si>
    <t>Techs required for duration (ave)</t>
  </si>
  <si>
    <t>Eng required for duration (ave)</t>
  </si>
  <si>
    <t xml:space="preserve">   Test all systems</t>
  </si>
  <si>
    <t>Techs with overhead for safety and training</t>
  </si>
  <si>
    <t>Active collimator stand</t>
  </si>
  <si>
    <t>Temperature sensors and PLC comp</t>
  </si>
  <si>
    <t>PLC</t>
  </si>
  <si>
    <t>Water cooling for beryllium</t>
  </si>
  <si>
    <t xml:space="preserve">   New Profiler/Collimator</t>
  </si>
  <si>
    <t>Designer for needed modifications</t>
  </si>
  <si>
    <t>$/lb</t>
  </si>
  <si>
    <t>cost</t>
  </si>
  <si>
    <t>$/Kg</t>
  </si>
  <si>
    <t>Horizontal Rails</t>
  </si>
  <si>
    <t>Longitudinal rails for final removal</t>
  </si>
  <si>
    <t>Target Support structure (to lift)</t>
  </si>
  <si>
    <t>Target Lead Bricks (painted)</t>
  </si>
  <si>
    <t>Shielding wall lead bricks (painted)</t>
  </si>
  <si>
    <t xml:space="preserve">   Lead shield walls</t>
  </si>
  <si>
    <t xml:space="preserve">   Rails on Floor (both directions)</t>
  </si>
  <si>
    <t xml:space="preserve">   Move North Cable Tray and roll up cables</t>
  </si>
  <si>
    <t xml:space="preserve">   Permanent Magnet (set aside)</t>
  </si>
  <si>
    <t xml:space="preserve">   Fab/Hook up/test cooling system and leak check</t>
  </si>
  <si>
    <t xml:space="preserve">   Permanent magnet/grout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</si>
</sst>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Fill="1" applyBorder="1"/>
    <xf numFmtId="0" fontId="1" fillId="0" borderId="10" xfId="0" applyFont="1" applyBorder="1"/>
    <xf numFmtId="0" fontId="1" fillId="0" borderId="11" xfId="0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2" fillId="2" borderId="0" xfId="0" applyFont="1" applyFill="1"/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65" zoomScaleNormal="65" workbookViewId="0">
      <pane xSplit="1" topLeftCell="B1" activePane="topRight" state="frozen"/>
      <selection pane="topRight" activeCell="D25" sqref="D25"/>
    </sheetView>
  </sheetViews>
  <sheetFormatPr defaultRowHeight="14.5" x14ac:dyDescent="0.35"/>
  <cols>
    <col min="1" max="1" width="50.54296875" customWidth="1"/>
    <col min="2" max="2" width="8.81640625" bestFit="1" customWidth="1"/>
    <col min="3" max="3" width="10.81640625" customWidth="1"/>
    <col min="4" max="4" width="15.54296875" customWidth="1"/>
    <col min="5" max="5" width="18" customWidth="1"/>
    <col min="6" max="6" width="10.453125" customWidth="1"/>
    <col min="7" max="7" width="12.54296875" bestFit="1" customWidth="1"/>
    <col min="8" max="8" width="11.54296875" customWidth="1"/>
    <col min="9" max="9" width="17.7265625" customWidth="1"/>
    <col min="10" max="10" width="13.6328125" customWidth="1"/>
    <col min="11" max="11" width="12.1796875" customWidth="1"/>
  </cols>
  <sheetData>
    <row r="1" spans="1:11" ht="24" thickBot="1" x14ac:dyDescent="0.6">
      <c r="A1" s="1" t="s">
        <v>4</v>
      </c>
      <c r="B1" s="1"/>
      <c r="C1" s="1"/>
      <c r="D1" s="1"/>
      <c r="E1" s="1"/>
      <c r="F1" s="1" t="s">
        <v>25</v>
      </c>
      <c r="G1" s="1" t="s">
        <v>28</v>
      </c>
      <c r="H1" s="1" t="s">
        <v>26</v>
      </c>
      <c r="I1" s="1" t="s">
        <v>29</v>
      </c>
      <c r="J1" s="1" t="s">
        <v>69</v>
      </c>
      <c r="K1" s="1" t="s">
        <v>67</v>
      </c>
    </row>
    <row r="2" spans="1:11" ht="24" thickBot="1" x14ac:dyDescent="0.6">
      <c r="A2" s="2" t="s">
        <v>0</v>
      </c>
      <c r="B2" s="3" t="s">
        <v>1</v>
      </c>
      <c r="C2" s="3" t="s">
        <v>2</v>
      </c>
      <c r="D2" s="3" t="s">
        <v>7</v>
      </c>
      <c r="E2" s="4" t="s">
        <v>8</v>
      </c>
      <c r="F2" s="5" t="s">
        <v>22</v>
      </c>
      <c r="G2" s="5" t="s">
        <v>23</v>
      </c>
      <c r="H2" s="5" t="s">
        <v>21</v>
      </c>
      <c r="I2" s="5" t="s">
        <v>24</v>
      </c>
      <c r="J2" s="5" t="s">
        <v>68</v>
      </c>
    </row>
    <row r="3" spans="1:11" ht="23.5" x14ac:dyDescent="0.55000000000000004">
      <c r="A3" s="6" t="s">
        <v>5</v>
      </c>
      <c r="B3" s="7">
        <v>1</v>
      </c>
      <c r="C3" s="8">
        <v>15000</v>
      </c>
      <c r="D3" s="7"/>
      <c r="E3" s="9">
        <f>C3*B3+D3</f>
        <v>15000</v>
      </c>
      <c r="F3" s="1">
        <v>1.85</v>
      </c>
      <c r="G3" s="1">
        <f>45*6^2*3.141/4</f>
        <v>1272.105</v>
      </c>
      <c r="H3" s="1">
        <f>F3*G3/1000</f>
        <v>2.3533942500000005</v>
      </c>
      <c r="I3" s="1">
        <f>B3*H3</f>
        <v>2.3533942500000005</v>
      </c>
      <c r="J3">
        <f>E3/I3</f>
        <v>6373.7726902324148</v>
      </c>
      <c r="K3">
        <f>J3*0.454</f>
        <v>2893.6928013655165</v>
      </c>
    </row>
    <row r="4" spans="1:11" ht="23.5" x14ac:dyDescent="0.55000000000000004">
      <c r="A4" s="10" t="s">
        <v>13</v>
      </c>
      <c r="B4" s="11">
        <v>1</v>
      </c>
      <c r="C4" s="12">
        <v>1100</v>
      </c>
      <c r="D4" s="11"/>
      <c r="E4" s="13">
        <f>C4*B4+D4</f>
        <v>1100</v>
      </c>
      <c r="F4" s="1" t="s">
        <v>27</v>
      </c>
      <c r="G4" s="1"/>
      <c r="H4" s="1"/>
      <c r="I4" s="1">
        <v>1</v>
      </c>
      <c r="J4">
        <f t="shared" ref="J4:J26" si="0">E4/I4</f>
        <v>1100</v>
      </c>
      <c r="K4">
        <f t="shared" ref="K4:K26" si="1">J4*0.454</f>
        <v>499.40000000000003</v>
      </c>
    </row>
    <row r="5" spans="1:11" ht="23.5" x14ac:dyDescent="0.55000000000000004">
      <c r="A5" s="10" t="s">
        <v>6</v>
      </c>
      <c r="B5" s="11">
        <v>1</v>
      </c>
      <c r="C5" s="12">
        <v>15000</v>
      </c>
      <c r="D5" s="11"/>
      <c r="E5" s="13">
        <f t="shared" ref="E5:E25" si="2">C5*B5+D5</f>
        <v>15000</v>
      </c>
      <c r="F5" s="1">
        <v>17.5</v>
      </c>
      <c r="G5" s="1">
        <f>15*15*10</f>
        <v>2250</v>
      </c>
      <c r="H5" s="1">
        <f>F5*G5/1000</f>
        <v>39.375</v>
      </c>
      <c r="I5" s="1">
        <f>B5*H5</f>
        <v>39.375</v>
      </c>
      <c r="J5">
        <f t="shared" si="0"/>
        <v>380.95238095238096</v>
      </c>
      <c r="K5">
        <f t="shared" si="1"/>
        <v>172.95238095238096</v>
      </c>
    </row>
    <row r="6" spans="1:11" ht="23.5" x14ac:dyDescent="0.55000000000000004">
      <c r="A6" s="10" t="s">
        <v>73</v>
      </c>
      <c r="B6" s="11">
        <v>1190</v>
      </c>
      <c r="C6" s="11">
        <v>62</v>
      </c>
      <c r="D6" s="11">
        <v>2000</v>
      </c>
      <c r="E6" s="13">
        <f t="shared" si="2"/>
        <v>75780</v>
      </c>
      <c r="F6" s="5">
        <v>11.35</v>
      </c>
      <c r="G6" s="1">
        <v>1049</v>
      </c>
      <c r="H6" s="1">
        <f>F6*G6/1000</f>
        <v>11.90615</v>
      </c>
      <c r="I6" s="1">
        <f>B6*H6</f>
        <v>14168.318499999999</v>
      </c>
      <c r="J6">
        <f t="shared" si="0"/>
        <v>5.3485528293283355</v>
      </c>
      <c r="K6">
        <f t="shared" si="1"/>
        <v>2.4282429845150646</v>
      </c>
    </row>
    <row r="7" spans="1:11" ht="23.5" x14ac:dyDescent="0.55000000000000004">
      <c r="A7" s="10" t="s">
        <v>72</v>
      </c>
      <c r="B7" s="11">
        <v>1</v>
      </c>
      <c r="C7" s="11">
        <v>0</v>
      </c>
      <c r="D7" s="11">
        <v>14000</v>
      </c>
      <c r="E7" s="13">
        <f t="shared" si="2"/>
        <v>14000</v>
      </c>
      <c r="F7" s="1"/>
      <c r="G7" s="1"/>
      <c r="H7" s="1"/>
      <c r="I7" s="1">
        <v>300</v>
      </c>
      <c r="J7">
        <f t="shared" si="0"/>
        <v>46.666666666666664</v>
      </c>
      <c r="K7">
        <f t="shared" si="1"/>
        <v>21.186666666666667</v>
      </c>
    </row>
    <row r="8" spans="1:11" ht="23.5" x14ac:dyDescent="0.55000000000000004">
      <c r="A8" s="10" t="s">
        <v>9</v>
      </c>
      <c r="B8" s="11">
        <v>4</v>
      </c>
      <c r="C8" s="11">
        <v>850</v>
      </c>
      <c r="D8" s="11"/>
      <c r="E8" s="13">
        <f t="shared" si="2"/>
        <v>3400</v>
      </c>
      <c r="F8" s="1"/>
      <c r="G8" s="1"/>
      <c r="H8" s="1"/>
      <c r="I8" s="1">
        <v>100</v>
      </c>
      <c r="J8">
        <f t="shared" si="0"/>
        <v>34</v>
      </c>
      <c r="K8">
        <f t="shared" si="1"/>
        <v>15.436</v>
      </c>
    </row>
    <row r="9" spans="1:11" ht="23.5" x14ac:dyDescent="0.55000000000000004">
      <c r="A9" s="10" t="s">
        <v>70</v>
      </c>
      <c r="B9" s="11">
        <v>2</v>
      </c>
      <c r="C9" s="11"/>
      <c r="D9" s="11">
        <v>1850</v>
      </c>
      <c r="E9" s="13">
        <f t="shared" si="2"/>
        <v>1850</v>
      </c>
      <c r="F9" s="1"/>
      <c r="G9" s="1"/>
      <c r="H9" s="1"/>
      <c r="I9" s="1">
        <v>50</v>
      </c>
      <c r="J9">
        <f t="shared" si="0"/>
        <v>37</v>
      </c>
      <c r="K9">
        <f t="shared" si="1"/>
        <v>16.798000000000002</v>
      </c>
    </row>
    <row r="10" spans="1:11" ht="23.5" x14ac:dyDescent="0.55000000000000004">
      <c r="A10" s="10" t="s">
        <v>10</v>
      </c>
      <c r="B10" s="11">
        <v>4</v>
      </c>
      <c r="C10" s="11">
        <v>700</v>
      </c>
      <c r="D10" s="11"/>
      <c r="E10" s="13">
        <f t="shared" si="2"/>
        <v>2800</v>
      </c>
      <c r="F10" s="1"/>
      <c r="G10" s="1"/>
      <c r="H10" s="1"/>
      <c r="I10" s="1">
        <v>10</v>
      </c>
      <c r="J10">
        <f t="shared" si="0"/>
        <v>280</v>
      </c>
      <c r="K10">
        <f t="shared" si="1"/>
        <v>127.12</v>
      </c>
    </row>
    <row r="11" spans="1:11" ht="23.5" x14ac:dyDescent="0.55000000000000004">
      <c r="A11" s="10" t="s">
        <v>71</v>
      </c>
      <c r="B11" s="11">
        <v>2</v>
      </c>
      <c r="C11" s="11">
        <v>2500</v>
      </c>
      <c r="D11" s="11">
        <v>4000</v>
      </c>
      <c r="E11" s="13">
        <f t="shared" si="2"/>
        <v>9000</v>
      </c>
      <c r="F11" s="1"/>
      <c r="G11" s="1"/>
      <c r="H11" s="1"/>
      <c r="I11" s="1"/>
    </row>
    <row r="12" spans="1:11" ht="23.5" x14ac:dyDescent="0.55000000000000004">
      <c r="A12" s="10" t="s">
        <v>11</v>
      </c>
      <c r="B12" s="11">
        <v>4</v>
      </c>
      <c r="C12" s="11"/>
      <c r="D12" s="11">
        <v>2100</v>
      </c>
      <c r="E12" s="13">
        <f t="shared" si="2"/>
        <v>2100</v>
      </c>
      <c r="F12" s="1"/>
      <c r="G12" s="1"/>
      <c r="H12" s="1"/>
      <c r="I12" s="1">
        <v>60</v>
      </c>
      <c r="J12">
        <f t="shared" si="0"/>
        <v>35</v>
      </c>
      <c r="K12">
        <f t="shared" si="1"/>
        <v>15.89</v>
      </c>
    </row>
    <row r="13" spans="1:11" ht="23.5" x14ac:dyDescent="0.55000000000000004">
      <c r="A13" s="10" t="s">
        <v>12</v>
      </c>
      <c r="B13" s="11">
        <v>24</v>
      </c>
      <c r="C13" s="11">
        <v>825</v>
      </c>
      <c r="D13" s="11">
        <v>6800</v>
      </c>
      <c r="E13" s="13">
        <f t="shared" si="2"/>
        <v>26600</v>
      </c>
      <c r="F13" s="1">
        <v>1.01</v>
      </c>
      <c r="G13" s="1">
        <f>2*48*24*2.54^3</f>
        <v>37755.795456</v>
      </c>
      <c r="H13" s="1">
        <f>F13*G13/1000</f>
        <v>38.133353410559998</v>
      </c>
      <c r="I13" s="1">
        <f>B13*H13</f>
        <v>915.2004818534399</v>
      </c>
      <c r="J13">
        <f t="shared" si="0"/>
        <v>29.064670012116231</v>
      </c>
      <c r="K13">
        <f t="shared" si="1"/>
        <v>13.195360185500769</v>
      </c>
    </row>
    <row r="14" spans="1:11" ht="23.5" x14ac:dyDescent="0.55000000000000004">
      <c r="A14" s="10" t="s">
        <v>14</v>
      </c>
      <c r="B14" s="11">
        <v>4</v>
      </c>
      <c r="C14" s="11">
        <v>800</v>
      </c>
      <c r="D14" s="11"/>
      <c r="E14" s="13">
        <f t="shared" si="2"/>
        <v>3200</v>
      </c>
      <c r="F14" s="1"/>
      <c r="G14" s="1"/>
      <c r="H14" s="1"/>
      <c r="I14" s="1">
        <v>25</v>
      </c>
      <c r="J14">
        <f t="shared" si="0"/>
        <v>128</v>
      </c>
      <c r="K14">
        <f t="shared" si="1"/>
        <v>58.112000000000002</v>
      </c>
    </row>
    <row r="15" spans="1:11" ht="23.5" x14ac:dyDescent="0.55000000000000004">
      <c r="A15" s="10" t="s">
        <v>15</v>
      </c>
      <c r="B15" s="11">
        <v>76</v>
      </c>
      <c r="C15" s="11">
        <v>2.5</v>
      </c>
      <c r="D15" s="11"/>
      <c r="E15" s="13">
        <f t="shared" si="2"/>
        <v>190</v>
      </c>
      <c r="F15" s="1"/>
      <c r="G15" s="1"/>
      <c r="H15" s="1"/>
      <c r="I15" s="1">
        <v>10</v>
      </c>
      <c r="J15">
        <f t="shared" si="0"/>
        <v>19</v>
      </c>
      <c r="K15">
        <f t="shared" si="1"/>
        <v>8.6259999999999994</v>
      </c>
    </row>
    <row r="16" spans="1:11" ht="23.5" x14ac:dyDescent="0.55000000000000004">
      <c r="A16" s="10" t="s">
        <v>16</v>
      </c>
      <c r="B16" s="11">
        <v>4</v>
      </c>
      <c r="C16" s="11">
        <v>1240</v>
      </c>
      <c r="D16" s="11"/>
      <c r="E16" s="13">
        <f t="shared" si="2"/>
        <v>4960</v>
      </c>
      <c r="F16" s="1">
        <v>8.9499999999999993</v>
      </c>
      <c r="G16" s="1">
        <f>15*10*1.25</f>
        <v>187.5</v>
      </c>
      <c r="H16" s="1">
        <f>F16*G16/1000</f>
        <v>1.6781249999999999</v>
      </c>
      <c r="I16" s="1">
        <f>B16*H16</f>
        <v>6.7124999999999995</v>
      </c>
      <c r="J16">
        <f t="shared" si="0"/>
        <v>738.91992551210433</v>
      </c>
      <c r="K16">
        <f t="shared" si="1"/>
        <v>335.46964618249535</v>
      </c>
    </row>
    <row r="17" spans="1:11" ht="23.5" x14ac:dyDescent="0.55000000000000004">
      <c r="A17" s="10" t="s">
        <v>17</v>
      </c>
      <c r="B17" s="11">
        <v>1</v>
      </c>
      <c r="C17" s="11">
        <v>20000</v>
      </c>
      <c r="D17" s="11"/>
      <c r="E17" s="13">
        <f t="shared" si="2"/>
        <v>20000</v>
      </c>
      <c r="F17" s="1"/>
      <c r="G17" s="1"/>
      <c r="H17" s="1"/>
      <c r="I17" s="1"/>
      <c r="J17" t="e">
        <f t="shared" si="0"/>
        <v>#DIV/0!</v>
      </c>
      <c r="K17" t="e">
        <f t="shared" si="1"/>
        <v>#DIV/0!</v>
      </c>
    </row>
    <row r="18" spans="1:11" ht="23.5" x14ac:dyDescent="0.55000000000000004">
      <c r="A18" s="10" t="s">
        <v>74</v>
      </c>
      <c r="B18" s="11">
        <v>792</v>
      </c>
      <c r="C18" s="11">
        <v>62</v>
      </c>
      <c r="D18" s="11"/>
      <c r="E18" s="13">
        <f t="shared" si="2"/>
        <v>49104</v>
      </c>
      <c r="F18" s="5">
        <v>11.35</v>
      </c>
      <c r="G18" s="1">
        <v>1049</v>
      </c>
      <c r="H18" s="1">
        <f>F18*G18/1000</f>
        <v>11.90615</v>
      </c>
      <c r="I18" s="1">
        <f>B18*H18</f>
        <v>9429.6707999999999</v>
      </c>
      <c r="J18">
        <f t="shared" si="0"/>
        <v>5.2073928179974214</v>
      </c>
      <c r="K18">
        <f t="shared" si="1"/>
        <v>2.3641563393708296</v>
      </c>
    </row>
    <row r="19" spans="1:11" ht="23.5" x14ac:dyDescent="0.55000000000000004">
      <c r="A19" s="10" t="s">
        <v>18</v>
      </c>
      <c r="B19" s="11">
        <v>1</v>
      </c>
      <c r="C19" s="11">
        <v>6000</v>
      </c>
      <c r="D19" s="11"/>
      <c r="E19" s="13">
        <f t="shared" si="2"/>
        <v>6000</v>
      </c>
      <c r="F19" s="1"/>
      <c r="G19" s="1"/>
      <c r="H19" s="1"/>
      <c r="I19" s="1"/>
      <c r="J19" t="e">
        <f t="shared" si="0"/>
        <v>#DIV/0!</v>
      </c>
      <c r="K19" t="e">
        <f t="shared" si="1"/>
        <v>#DIV/0!</v>
      </c>
    </row>
    <row r="20" spans="1:11" ht="23.5" x14ac:dyDescent="0.55000000000000004">
      <c r="A20" s="10" t="s">
        <v>19</v>
      </c>
      <c r="B20" s="11">
        <v>1188</v>
      </c>
      <c r="C20" s="11">
        <v>6</v>
      </c>
      <c r="D20" s="11"/>
      <c r="E20" s="13">
        <f t="shared" si="2"/>
        <v>7128</v>
      </c>
      <c r="F20" s="1">
        <v>2.5</v>
      </c>
      <c r="G20" s="1">
        <v>12585</v>
      </c>
      <c r="H20" s="1">
        <f>F20*G20/1000</f>
        <v>31.462499999999999</v>
      </c>
      <c r="I20" s="1">
        <f>B20*H20</f>
        <v>37377.449999999997</v>
      </c>
      <c r="J20">
        <f t="shared" si="0"/>
        <v>0.19070321811680574</v>
      </c>
      <c r="K20">
        <f t="shared" si="1"/>
        <v>8.6579261025029802E-2</v>
      </c>
    </row>
    <row r="21" spans="1:11" ht="23.5" x14ac:dyDescent="0.55000000000000004">
      <c r="A21" s="14" t="s">
        <v>64</v>
      </c>
      <c r="B21" s="15">
        <v>1</v>
      </c>
      <c r="C21" s="15">
        <v>1000</v>
      </c>
      <c r="D21" s="15"/>
      <c r="E21" s="16">
        <f t="shared" si="2"/>
        <v>1000</v>
      </c>
      <c r="F21" s="1"/>
      <c r="G21" s="1"/>
      <c r="H21" s="1"/>
      <c r="I21" s="1"/>
      <c r="J21" t="e">
        <f t="shared" si="0"/>
        <v>#DIV/0!</v>
      </c>
      <c r="K21" t="e">
        <f t="shared" si="1"/>
        <v>#DIV/0!</v>
      </c>
    </row>
    <row r="22" spans="1:11" ht="23.5" x14ac:dyDescent="0.55000000000000004">
      <c r="A22" s="14" t="s">
        <v>61</v>
      </c>
      <c r="B22" s="15">
        <v>1</v>
      </c>
      <c r="C22" s="15">
        <v>10000</v>
      </c>
      <c r="D22" s="15"/>
      <c r="E22" s="16">
        <f t="shared" si="2"/>
        <v>10000</v>
      </c>
      <c r="F22" s="1"/>
      <c r="G22" s="1"/>
      <c r="H22" s="1"/>
      <c r="I22" s="1"/>
      <c r="J22" t="e">
        <f t="shared" si="0"/>
        <v>#DIV/0!</v>
      </c>
      <c r="K22" t="e">
        <f t="shared" si="1"/>
        <v>#DIV/0!</v>
      </c>
    </row>
    <row r="23" spans="1:11" ht="23.5" x14ac:dyDescent="0.55000000000000004">
      <c r="A23" s="14" t="s">
        <v>63</v>
      </c>
      <c r="B23" s="15">
        <v>1</v>
      </c>
      <c r="C23" s="15">
        <v>2000</v>
      </c>
      <c r="D23" s="15"/>
      <c r="E23" s="16">
        <f t="shared" si="2"/>
        <v>2000</v>
      </c>
      <c r="F23" s="1"/>
      <c r="G23" s="1"/>
      <c r="H23" s="1"/>
      <c r="I23" s="1"/>
      <c r="J23" t="e">
        <f t="shared" si="0"/>
        <v>#DIV/0!</v>
      </c>
      <c r="K23" t="e">
        <f t="shared" si="1"/>
        <v>#DIV/0!</v>
      </c>
    </row>
    <row r="24" spans="1:11" ht="23.5" x14ac:dyDescent="0.55000000000000004">
      <c r="A24" s="14" t="s">
        <v>62</v>
      </c>
      <c r="B24" s="15">
        <v>6</v>
      </c>
      <c r="C24" s="15">
        <v>150</v>
      </c>
      <c r="D24" s="15">
        <v>1000</v>
      </c>
      <c r="E24" s="16">
        <f t="shared" si="2"/>
        <v>1900</v>
      </c>
      <c r="F24" s="1"/>
      <c r="G24" s="1"/>
      <c r="H24" s="1"/>
      <c r="I24" s="1"/>
      <c r="J24" t="e">
        <f t="shared" si="0"/>
        <v>#DIV/0!</v>
      </c>
      <c r="K24" t="e">
        <f t="shared" si="1"/>
        <v>#DIV/0!</v>
      </c>
    </row>
    <row r="25" spans="1:11" ht="24" thickBot="1" x14ac:dyDescent="0.6">
      <c r="A25" s="14" t="s">
        <v>20</v>
      </c>
      <c r="B25" s="15">
        <v>2</v>
      </c>
      <c r="C25" s="15">
        <v>3300</v>
      </c>
      <c r="D25" s="15"/>
      <c r="E25" s="16">
        <f t="shared" si="2"/>
        <v>6600</v>
      </c>
      <c r="F25" s="1"/>
      <c r="G25" s="1"/>
      <c r="H25" s="1"/>
      <c r="I25" s="1"/>
      <c r="J25" t="e">
        <f t="shared" si="0"/>
        <v>#DIV/0!</v>
      </c>
      <c r="K25" t="e">
        <f t="shared" si="1"/>
        <v>#DIV/0!</v>
      </c>
    </row>
    <row r="26" spans="1:11" ht="24" thickBot="1" x14ac:dyDescent="0.6">
      <c r="A26" s="2" t="s">
        <v>3</v>
      </c>
      <c r="B26" s="3"/>
      <c r="C26" s="3"/>
      <c r="D26" s="3"/>
      <c r="E26" s="17">
        <f>SUM(E3:E25)</f>
        <v>278712</v>
      </c>
      <c r="F26" s="1"/>
      <c r="G26" s="1"/>
      <c r="H26" s="1"/>
      <c r="I26" s="1"/>
      <c r="J26" t="e">
        <f t="shared" si="0"/>
        <v>#DIV/0!</v>
      </c>
      <c r="K26" t="e">
        <f t="shared" si="1"/>
        <v>#DIV/0!</v>
      </c>
    </row>
    <row r="27" spans="1:11" ht="23.5" x14ac:dyDescent="0.55000000000000004">
      <c r="A27" s="1"/>
      <c r="B27" s="1"/>
      <c r="C27" s="1"/>
      <c r="D27" s="1"/>
      <c r="E27" s="1"/>
      <c r="F27" s="1"/>
      <c r="G27" s="1"/>
      <c r="H27" s="1"/>
      <c r="I27" s="1">
        <f>SUM(I3:I25)</f>
        <v>62495.080676103433</v>
      </c>
    </row>
    <row r="29" spans="1:11" ht="23.5" x14ac:dyDescent="0.55000000000000004">
      <c r="A29" s="5" t="s">
        <v>27</v>
      </c>
      <c r="I29">
        <f>I27/0.454</f>
        <v>137654.36272269479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2" workbookViewId="0">
      <selection activeCell="B33" sqref="B33"/>
    </sheetView>
  </sheetViews>
  <sheetFormatPr defaultRowHeight="14.5" x14ac:dyDescent="0.35"/>
  <cols>
    <col min="1" max="1" width="66.6328125" customWidth="1"/>
    <col min="2" max="2" width="12.90625" customWidth="1"/>
    <col min="5" max="5" width="11.81640625" customWidth="1"/>
  </cols>
  <sheetData>
    <row r="1" spans="1:8" s="1" customFormat="1" ht="23.5" x14ac:dyDescent="0.55000000000000004">
      <c r="A1" s="1" t="s">
        <v>30</v>
      </c>
    </row>
    <row r="2" spans="1:8" s="1" customFormat="1" ht="23.5" x14ac:dyDescent="0.55000000000000004">
      <c r="B2" s="1" t="s">
        <v>38</v>
      </c>
      <c r="C2" s="1" t="s">
        <v>39</v>
      </c>
      <c r="D2" s="1" t="s">
        <v>39</v>
      </c>
      <c r="E2" s="1" t="s">
        <v>40</v>
      </c>
      <c r="F2" s="1" t="s">
        <v>40</v>
      </c>
      <c r="G2" s="1" t="s">
        <v>40</v>
      </c>
      <c r="H2" s="1" t="s">
        <v>40</v>
      </c>
    </row>
    <row r="3" spans="1:8" s="1" customFormat="1" ht="23.5" x14ac:dyDescent="0.55000000000000004">
      <c r="A3" s="1" t="s">
        <v>31</v>
      </c>
      <c r="B3" s="1" t="s">
        <v>41</v>
      </c>
      <c r="C3" s="1" t="s">
        <v>42</v>
      </c>
      <c r="D3" s="1" t="s">
        <v>43</v>
      </c>
      <c r="E3" s="1" t="s">
        <v>42</v>
      </c>
      <c r="F3" s="1" t="s">
        <v>43</v>
      </c>
      <c r="G3" s="1" t="s">
        <v>44</v>
      </c>
      <c r="H3" s="1" t="s">
        <v>45</v>
      </c>
    </row>
    <row r="4" spans="1:8" s="1" customFormat="1" ht="23.5" x14ac:dyDescent="0.55000000000000004">
      <c r="A4" s="1" t="s">
        <v>32</v>
      </c>
    </row>
    <row r="5" spans="1:8" s="1" customFormat="1" ht="23.5" x14ac:dyDescent="0.55000000000000004">
      <c r="A5" s="1" t="s">
        <v>33</v>
      </c>
      <c r="B5" s="1">
        <v>2</v>
      </c>
      <c r="C5" s="1">
        <v>0.1</v>
      </c>
      <c r="D5" s="1">
        <v>3</v>
      </c>
      <c r="E5" s="1">
        <f>B5*C5/250</f>
        <v>8.0000000000000004E-4</v>
      </c>
      <c r="F5" s="1">
        <f>B5*D5/250</f>
        <v>2.4E-2</v>
      </c>
    </row>
    <row r="6" spans="1:8" s="1" customFormat="1" ht="23.5" x14ac:dyDescent="0.55000000000000004">
      <c r="A6" s="1" t="s">
        <v>34</v>
      </c>
      <c r="B6" s="1">
        <v>1</v>
      </c>
      <c r="C6" s="1">
        <v>0.1</v>
      </c>
      <c r="D6" s="1">
        <v>2</v>
      </c>
      <c r="E6" s="1">
        <f t="shared" ref="E6:E9" si="0">B6*C6/250</f>
        <v>4.0000000000000002E-4</v>
      </c>
      <c r="F6" s="1">
        <f t="shared" ref="F6:F9" si="1">B6*D6/250</f>
        <v>8.0000000000000002E-3</v>
      </c>
    </row>
    <row r="7" spans="1:8" s="1" customFormat="1" ht="23.5" x14ac:dyDescent="0.55000000000000004">
      <c r="A7" s="1" t="s">
        <v>35</v>
      </c>
      <c r="B7" s="1">
        <v>1</v>
      </c>
      <c r="C7" s="1">
        <v>0.1</v>
      </c>
      <c r="D7" s="1">
        <v>2</v>
      </c>
      <c r="E7" s="1">
        <f t="shared" si="0"/>
        <v>4.0000000000000002E-4</v>
      </c>
      <c r="F7" s="1">
        <f t="shared" si="1"/>
        <v>8.0000000000000002E-3</v>
      </c>
    </row>
    <row r="8" spans="1:8" s="1" customFormat="1" ht="23.5" x14ac:dyDescent="0.55000000000000004">
      <c r="A8" s="1" t="s">
        <v>36</v>
      </c>
      <c r="B8" s="1">
        <v>2</v>
      </c>
      <c r="C8" s="1">
        <v>0.1</v>
      </c>
      <c r="D8" s="1">
        <v>3</v>
      </c>
      <c r="E8" s="1">
        <f t="shared" si="0"/>
        <v>8.0000000000000004E-4</v>
      </c>
      <c r="F8" s="1">
        <f t="shared" si="1"/>
        <v>2.4E-2</v>
      </c>
    </row>
    <row r="9" spans="1:8" s="1" customFormat="1" ht="23.5" x14ac:dyDescent="0.55000000000000004">
      <c r="A9" s="1" t="s">
        <v>77</v>
      </c>
      <c r="B9" s="1">
        <v>2</v>
      </c>
      <c r="C9" s="1">
        <v>0.1</v>
      </c>
      <c r="D9" s="1">
        <v>2</v>
      </c>
      <c r="E9" s="1">
        <f t="shared" si="0"/>
        <v>8.0000000000000004E-4</v>
      </c>
      <c r="F9" s="1">
        <f t="shared" si="1"/>
        <v>1.6E-2</v>
      </c>
    </row>
    <row r="10" spans="1:8" s="1" customFormat="1" ht="23.5" x14ac:dyDescent="0.55000000000000004">
      <c r="A10" s="1" t="s">
        <v>78</v>
      </c>
      <c r="B10" s="1">
        <v>2</v>
      </c>
      <c r="C10" s="1">
        <v>0.1</v>
      </c>
      <c r="D10" s="1">
        <v>3</v>
      </c>
      <c r="E10" s="1">
        <f t="shared" ref="E10:E27" si="2">B10*C10/250</f>
        <v>8.0000000000000004E-4</v>
      </c>
      <c r="F10" s="1">
        <f t="shared" ref="F10:F27" si="3">B10*D10/250</f>
        <v>2.4E-2</v>
      </c>
      <c r="G10" s="1" t="s">
        <v>27</v>
      </c>
    </row>
    <row r="11" spans="1:8" s="1" customFormat="1" ht="23.5" x14ac:dyDescent="0.55000000000000004">
      <c r="A11" s="1" t="s">
        <v>75</v>
      </c>
      <c r="B11" s="1">
        <v>2</v>
      </c>
      <c r="C11" s="1">
        <v>0.1</v>
      </c>
      <c r="D11" s="1">
        <v>3</v>
      </c>
      <c r="E11" s="1">
        <f t="shared" ref="E11" si="4">B11*C11/250</f>
        <v>8.0000000000000004E-4</v>
      </c>
      <c r="F11" s="1">
        <f t="shared" ref="F11" si="5">B11*D11/250</f>
        <v>2.4E-2</v>
      </c>
    </row>
    <row r="12" spans="1:8" s="1" customFormat="1" ht="23.5" x14ac:dyDescent="0.55000000000000004">
      <c r="A12" s="1" t="s">
        <v>37</v>
      </c>
      <c r="B12" s="1">
        <v>3</v>
      </c>
      <c r="C12" s="1">
        <v>0.1</v>
      </c>
      <c r="D12" s="1">
        <v>2</v>
      </c>
      <c r="E12" s="1">
        <f t="shared" si="2"/>
        <v>1.2000000000000001E-3</v>
      </c>
      <c r="F12" s="1">
        <f t="shared" si="3"/>
        <v>2.4E-2</v>
      </c>
      <c r="H12" s="1" t="s">
        <v>27</v>
      </c>
    </row>
    <row r="13" spans="1:8" s="1" customFormat="1" ht="23.5" x14ac:dyDescent="0.55000000000000004">
      <c r="A13" s="1" t="s">
        <v>46</v>
      </c>
      <c r="B13" s="1">
        <v>2</v>
      </c>
      <c r="C13" s="1">
        <v>0.1</v>
      </c>
      <c r="D13" s="1">
        <v>2</v>
      </c>
      <c r="E13" s="1">
        <f t="shared" si="2"/>
        <v>8.0000000000000004E-4</v>
      </c>
      <c r="F13" s="1">
        <f t="shared" si="3"/>
        <v>1.6E-2</v>
      </c>
      <c r="H13" s="1" t="s">
        <v>27</v>
      </c>
    </row>
    <row r="14" spans="1:8" s="1" customFormat="1" ht="23.5" x14ac:dyDescent="0.55000000000000004">
      <c r="C14" s="1" t="s">
        <v>27</v>
      </c>
      <c r="D14" s="1" t="s">
        <v>27</v>
      </c>
      <c r="E14" s="1" t="s">
        <v>27</v>
      </c>
      <c r="F14" s="1" t="s">
        <v>27</v>
      </c>
    </row>
    <row r="15" spans="1:8" s="1" customFormat="1" ht="23.5" x14ac:dyDescent="0.55000000000000004">
      <c r="A15" s="1" t="s">
        <v>47</v>
      </c>
      <c r="B15" s="1" t="s">
        <v>27</v>
      </c>
      <c r="C15" s="1" t="s">
        <v>27</v>
      </c>
      <c r="D15" s="1" t="s">
        <v>27</v>
      </c>
      <c r="E15" s="1" t="s">
        <v>27</v>
      </c>
      <c r="F15" s="1" t="s">
        <v>27</v>
      </c>
    </row>
    <row r="16" spans="1:8" s="1" customFormat="1" ht="23.5" x14ac:dyDescent="0.55000000000000004">
      <c r="A16" s="1" t="s">
        <v>76</v>
      </c>
      <c r="B16" s="1">
        <v>5</v>
      </c>
      <c r="C16" s="1">
        <v>0.2</v>
      </c>
      <c r="D16" s="1">
        <v>2</v>
      </c>
      <c r="E16" s="1">
        <f t="shared" si="2"/>
        <v>4.0000000000000001E-3</v>
      </c>
      <c r="F16" s="1">
        <f t="shared" si="3"/>
        <v>0.04</v>
      </c>
      <c r="H16" s="1">
        <v>0.02</v>
      </c>
    </row>
    <row r="17" spans="1:8" s="1" customFormat="1" ht="23.5" x14ac:dyDescent="0.55000000000000004">
      <c r="A17" s="1" t="s">
        <v>48</v>
      </c>
      <c r="B17" s="1">
        <v>3</v>
      </c>
      <c r="C17" s="1">
        <v>0.3</v>
      </c>
      <c r="D17" s="1">
        <v>3</v>
      </c>
      <c r="E17" s="1">
        <f t="shared" si="2"/>
        <v>3.5999999999999995E-3</v>
      </c>
      <c r="F17" s="1">
        <f t="shared" si="3"/>
        <v>3.5999999999999997E-2</v>
      </c>
      <c r="G17" s="1">
        <v>0.01</v>
      </c>
      <c r="H17" s="1">
        <v>0.01</v>
      </c>
    </row>
    <row r="18" spans="1:8" s="1" customFormat="1" ht="23.5" x14ac:dyDescent="0.55000000000000004">
      <c r="A18" s="1" t="s">
        <v>52</v>
      </c>
      <c r="B18" s="1">
        <v>10</v>
      </c>
      <c r="C18" s="1">
        <v>0.2</v>
      </c>
      <c r="D18" s="1">
        <v>4</v>
      </c>
      <c r="E18" s="1">
        <f t="shared" si="2"/>
        <v>8.0000000000000002E-3</v>
      </c>
      <c r="F18" s="1">
        <f t="shared" si="3"/>
        <v>0.16</v>
      </c>
    </row>
    <row r="19" spans="1:8" s="1" customFormat="1" ht="23.5" x14ac:dyDescent="0.55000000000000004">
      <c r="A19" s="1" t="s">
        <v>49</v>
      </c>
      <c r="B19" s="1">
        <v>1</v>
      </c>
      <c r="C19" s="1">
        <v>0.2</v>
      </c>
      <c r="D19" s="1">
        <v>2</v>
      </c>
      <c r="E19" s="1">
        <f t="shared" si="2"/>
        <v>8.0000000000000004E-4</v>
      </c>
      <c r="F19" s="1">
        <f t="shared" si="3"/>
        <v>8.0000000000000002E-3</v>
      </c>
    </row>
    <row r="20" spans="1:8" s="1" customFormat="1" ht="23.5" x14ac:dyDescent="0.55000000000000004">
      <c r="A20" s="1" t="s">
        <v>50</v>
      </c>
      <c r="B20" s="1">
        <v>1</v>
      </c>
      <c r="C20" s="1">
        <v>0.2</v>
      </c>
      <c r="D20" s="1">
        <v>2</v>
      </c>
      <c r="E20" s="1">
        <f t="shared" si="2"/>
        <v>8.0000000000000004E-4</v>
      </c>
      <c r="F20" s="1">
        <f t="shared" si="3"/>
        <v>8.0000000000000002E-3</v>
      </c>
      <c r="H20" s="1">
        <v>0.01</v>
      </c>
    </row>
    <row r="21" spans="1:8" s="1" customFormat="1" ht="23.5" x14ac:dyDescent="0.55000000000000004">
      <c r="A21" s="1" t="s">
        <v>79</v>
      </c>
      <c r="B21" s="1">
        <v>5</v>
      </c>
      <c r="C21" s="1">
        <v>0.5</v>
      </c>
      <c r="D21" s="1">
        <v>3</v>
      </c>
      <c r="E21" s="1">
        <f t="shared" si="2"/>
        <v>0.01</v>
      </c>
      <c r="F21" s="1">
        <f t="shared" si="3"/>
        <v>0.06</v>
      </c>
    </row>
    <row r="22" spans="1:8" s="1" customFormat="1" ht="23.5" x14ac:dyDescent="0.55000000000000004">
      <c r="A22" s="1" t="s">
        <v>51</v>
      </c>
      <c r="B22" s="1">
        <v>10</v>
      </c>
      <c r="C22" s="1">
        <v>0.3</v>
      </c>
      <c r="D22" s="1">
        <v>4</v>
      </c>
      <c r="E22" s="1">
        <f t="shared" si="2"/>
        <v>1.2E-2</v>
      </c>
      <c r="F22" s="1">
        <f t="shared" si="3"/>
        <v>0.16</v>
      </c>
    </row>
    <row r="23" spans="1:8" s="1" customFormat="1" ht="23.5" x14ac:dyDescent="0.55000000000000004">
      <c r="A23" s="1" t="s">
        <v>65</v>
      </c>
      <c r="B23" s="1">
        <v>4</v>
      </c>
      <c r="C23" s="1">
        <v>0.2</v>
      </c>
      <c r="D23" s="1">
        <v>2</v>
      </c>
      <c r="E23" s="1">
        <f t="shared" si="2"/>
        <v>3.2000000000000002E-3</v>
      </c>
      <c r="F23" s="1">
        <f t="shared" si="3"/>
        <v>3.2000000000000001E-2</v>
      </c>
      <c r="H23" s="1">
        <v>0.01</v>
      </c>
    </row>
    <row r="24" spans="1:8" s="1" customFormat="1" ht="23.5" x14ac:dyDescent="0.55000000000000004">
      <c r="A24" s="1" t="s">
        <v>53</v>
      </c>
      <c r="B24" s="1">
        <v>10</v>
      </c>
      <c r="C24" s="1">
        <v>0.2</v>
      </c>
      <c r="D24" s="1">
        <v>4</v>
      </c>
      <c r="E24" s="1">
        <f t="shared" si="2"/>
        <v>8.0000000000000002E-3</v>
      </c>
      <c r="F24" s="1">
        <f t="shared" si="3"/>
        <v>0.16</v>
      </c>
    </row>
    <row r="25" spans="1:8" s="1" customFormat="1" ht="23.5" x14ac:dyDescent="0.55000000000000004">
      <c r="A25" s="1" t="s">
        <v>54</v>
      </c>
      <c r="B25" s="1">
        <v>10</v>
      </c>
      <c r="C25" s="1">
        <v>0.1</v>
      </c>
      <c r="D25" s="1">
        <v>4</v>
      </c>
      <c r="E25" s="1">
        <f t="shared" si="2"/>
        <v>4.0000000000000001E-3</v>
      </c>
      <c r="F25" s="1">
        <f t="shared" si="3"/>
        <v>0.16</v>
      </c>
      <c r="H25" s="1">
        <v>0.01</v>
      </c>
    </row>
    <row r="26" spans="1:8" s="1" customFormat="1" ht="23.5" x14ac:dyDescent="0.55000000000000004">
      <c r="A26" s="1" t="s">
        <v>80</v>
      </c>
      <c r="B26" s="1">
        <v>4</v>
      </c>
      <c r="C26" s="1">
        <v>0.1</v>
      </c>
      <c r="D26" s="1">
        <v>4</v>
      </c>
      <c r="E26" s="1">
        <f t="shared" si="2"/>
        <v>1.6000000000000001E-3</v>
      </c>
      <c r="F26" s="1">
        <f t="shared" si="3"/>
        <v>6.4000000000000001E-2</v>
      </c>
      <c r="H26" s="1">
        <f>16/2000</f>
        <v>8.0000000000000002E-3</v>
      </c>
    </row>
    <row r="27" spans="1:8" s="1" customFormat="1" ht="23.5" x14ac:dyDescent="0.55000000000000004">
      <c r="A27" s="1" t="s">
        <v>33</v>
      </c>
      <c r="B27" s="1">
        <v>5</v>
      </c>
      <c r="C27" s="1">
        <v>0.1</v>
      </c>
      <c r="D27" s="1">
        <v>3</v>
      </c>
      <c r="E27" s="1">
        <f t="shared" si="2"/>
        <v>2E-3</v>
      </c>
      <c r="F27" s="1">
        <f t="shared" si="3"/>
        <v>0.06</v>
      </c>
      <c r="H27" s="1">
        <v>0.01</v>
      </c>
    </row>
    <row r="28" spans="1:8" s="1" customFormat="1" ht="23.5" x14ac:dyDescent="0.55000000000000004">
      <c r="A28" s="1" t="s">
        <v>59</v>
      </c>
      <c r="B28" s="1">
        <v>10</v>
      </c>
      <c r="C28" s="1">
        <v>0.2</v>
      </c>
      <c r="D28" s="1">
        <v>1</v>
      </c>
      <c r="E28" s="1">
        <f t="shared" ref="E28" si="6">B28*C28/250</f>
        <v>8.0000000000000002E-3</v>
      </c>
      <c r="F28" s="1">
        <f t="shared" ref="F28" si="7">B28*D28/250</f>
        <v>0.04</v>
      </c>
    </row>
    <row r="29" spans="1:8" s="1" customFormat="1" ht="23.5" x14ac:dyDescent="0.55000000000000004"/>
    <row r="30" spans="1:8" s="1" customFormat="1" ht="26" x14ac:dyDescent="0.6">
      <c r="A30" s="18" t="s">
        <v>55</v>
      </c>
      <c r="B30" s="18">
        <f>SUM(B5:B29)</f>
        <v>95</v>
      </c>
      <c r="E30" s="1">
        <f>SUM(E5:E28)</f>
        <v>7.2800000000000004E-2</v>
      </c>
      <c r="F30" s="1">
        <f>SUM(F5:F28)</f>
        <v>1.1560000000000001</v>
      </c>
      <c r="G30" s="1">
        <f>SUM(G5:G25)</f>
        <v>0.01</v>
      </c>
      <c r="H30" s="1">
        <f>SUM(H5:H28)</f>
        <v>7.8E-2</v>
      </c>
    </row>
    <row r="31" spans="1:8" s="1" customFormat="1" ht="26" x14ac:dyDescent="0.6">
      <c r="A31" s="18" t="s">
        <v>56</v>
      </c>
      <c r="B31" s="18">
        <f>B30/20</f>
        <v>4.75</v>
      </c>
    </row>
    <row r="32" spans="1:8" s="1" customFormat="1" ht="26" x14ac:dyDescent="0.6">
      <c r="A32" s="18" t="s">
        <v>57</v>
      </c>
      <c r="B32" s="19">
        <f>F30*12/B31</f>
        <v>2.9204210526315793</v>
      </c>
    </row>
    <row r="33" spans="1:2" s="1" customFormat="1" ht="26" x14ac:dyDescent="0.6">
      <c r="A33" s="18" t="s">
        <v>58</v>
      </c>
      <c r="B33" s="19">
        <f>E30*12/B31</f>
        <v>0.18391578947368423</v>
      </c>
    </row>
    <row r="34" spans="1:2" s="1" customFormat="1" ht="26" x14ac:dyDescent="0.6">
      <c r="A34" s="18" t="s">
        <v>66</v>
      </c>
      <c r="B34" s="18">
        <v>0.1</v>
      </c>
    </row>
    <row r="35" spans="1:2" s="1" customFormat="1" ht="26" x14ac:dyDescent="0.6">
      <c r="A35" s="18" t="s">
        <v>60</v>
      </c>
      <c r="B35" s="19">
        <f>B32*1.2</f>
        <v>3.504505263157895</v>
      </c>
    </row>
    <row r="36" spans="1:2" s="1" customFormat="1" ht="23.5" x14ac:dyDescent="0.55000000000000004"/>
    <row r="37" spans="1:2" s="1" customFormat="1" ht="23.5" x14ac:dyDescent="0.55000000000000004"/>
    <row r="38" spans="1:2" s="1" customFormat="1" ht="23.5" x14ac:dyDescent="0.55000000000000004"/>
    <row r="39" spans="1:2" s="1" customFormat="1" ht="23.5" x14ac:dyDescent="0.55000000000000004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Materials</vt:lpstr>
      <vt:lpstr>Installation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whitey</dc:creator>
  <cp:lastModifiedBy>whitey</cp:lastModifiedBy>
  <dcterms:created xsi:type="dcterms:W3CDTF">2022-07-12T15:08:14Z</dcterms:created>
  <dcterms:modified xsi:type="dcterms:W3CDTF">2023-09-28T19:34:17Z</dcterms:modified>
</cp:coreProperties>
</file>